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1" activeTab="0"/>
  </bookViews>
  <sheets>
    <sheet name="Gregs Solution " sheetId="1" r:id="rId1"/>
    <sheet name="% Max MMW - % Faraday" sheetId="2" r:id="rId2"/>
    <sheet name="Data Entry Form" sheetId="3" r:id="rId3"/>
    <sheet name="Data Entry Graph" sheetId="4" r:id="rId4"/>
    <sheet name="Blank Data Worksheet" sheetId="5" r:id="rId5"/>
    <sheet name="Reference" sheetId="6" r:id="rId6"/>
    <sheet name="Instructions" sheetId="7" r:id="rId7"/>
    <sheet name="Revision Notes" sheetId="8" r:id="rId8"/>
  </sheets>
  <definedNames>
    <definedName name="Excel_BuiltIn_Print_Area_1">"$#REF!.$A$3:$M$54"</definedName>
    <definedName name="Excel_BuiltIn_Print_Area_2">"$#REF!.$D$58:$J$108"</definedName>
    <definedName name="Excel_BuiltIn_Print_Area_3">"$#REF!.$E$4:$O$42"</definedName>
    <definedName name="_xlnm.Print_Area" localSheetId="4">'Blank Data Worksheet'!$A$1:$L$29</definedName>
    <definedName name="_xlnm.Print_Area" localSheetId="2">'Data Entry Form'!$A$1:$T$37</definedName>
    <definedName name="_xlnm.Print_Area" localSheetId="5">'Reference'!$A$1:$N$52</definedName>
  </definedNames>
  <calcPr fullCalcOnLoad="1"/>
</workbook>
</file>

<file path=xl/comments1.xml><?xml version="1.0" encoding="utf-8"?>
<comments xmlns="http://schemas.openxmlformats.org/spreadsheetml/2006/main">
  <authors>
    <author>bc</author>
  </authors>
  <commentList>
    <comment ref="C19" authorId="0">
      <text>
        <r>
          <rPr>
            <b/>
            <sz val="8"/>
            <color indexed="8"/>
            <rFont val="Times New Roman"/>
            <family val="1"/>
          </rPr>
          <t xml:space="preserve">Avogadro's law. In tribute to him, the number of elementary entities (atoms, molecules, ions or other particles) in 1 mole of a substance, 6.02214179(30) +E23, is known as the Avogadro constant.
</t>
        </r>
        <r>
          <rPr>
            <sz val="8"/>
            <color indexed="8"/>
            <rFont val="Times New Roman"/>
            <family val="1"/>
          </rPr>
          <t>http://en.wikipedia.org/wiki/Amedeo_Avogadro</t>
        </r>
      </text>
    </comment>
    <comment ref="I21" authorId="0">
      <text>
        <r>
          <rPr>
            <b/>
            <sz val="8"/>
            <color indexed="8"/>
            <rFont val="Times New Roman"/>
            <family val="1"/>
          </rPr>
          <t xml:space="preserve">This comes from a table
</t>
        </r>
        <r>
          <rPr>
            <sz val="8"/>
            <color indexed="8"/>
            <rFont val="Times New Roman"/>
            <family val="1"/>
          </rPr>
          <t>Standard Free energies of Formation in KJ/mole @ 25 Celsius = 237.18
http://www.scottsdalecc.edu/chemistry/syllabi/john/152%202007/152c16.ppt
http://www.ecs.umass.edu/cee/reckhow/courses/680/96e1/96e1s.html</t>
        </r>
      </text>
    </comment>
    <comment ref="C29" authorId="0">
      <text>
        <r>
          <rPr>
            <b/>
            <sz val="8"/>
            <color indexed="8"/>
            <rFont val="Times New Roman"/>
            <family val="1"/>
          </rPr>
          <t>A coulomb is then equal to exactly 6.241 509 629 152 65+E18 elementary charges.
http://en.wikipedia.org/wiki/Coulomb</t>
        </r>
      </text>
    </comment>
    <comment ref="C43" authorId="0">
      <text>
        <r>
          <rPr>
            <b/>
            <sz val="8"/>
            <color indexed="8"/>
            <rFont val="Times New Roman"/>
            <family val="1"/>
          </rPr>
          <t>http://en.wikipedia.org/wiki/Charles'_Law</t>
        </r>
      </text>
    </comment>
    <comment ref="C49" authorId="0">
      <text>
        <r>
          <rPr>
            <b/>
            <sz val="8"/>
            <color indexed="8"/>
            <rFont val="Times New Roman"/>
            <family val="1"/>
          </rPr>
          <t xml:space="preserve">A mole is a certain amount of stuff, defined as 6 x 1023 molecules of the compound (Avagadro's number). The mass of 1 mole of a compound is equal to its atomic weight, in grams. For example, 1 mole of water (H2O) has 2 x 1 + 16 = 18 grams mass. 
Avagadro's Law: The volume of 1 mole of any gas (stp) = 22.4 liters. This is an amazing, useful result. 
Mass of 1 mole hydrogen gas (H2) = 2 grams. So the mass of 22.4 liters (stp) H2 is 2 g. 
</t>
        </r>
        <r>
          <rPr>
            <sz val="8"/>
            <color indexed="8"/>
            <rFont val="Times New Roman"/>
            <family val="1"/>
          </rPr>
          <t xml:space="preserve">http://www.siei.org/usefulequations.html
</t>
        </r>
      </text>
    </comment>
  </commentList>
</comments>
</file>

<file path=xl/comments3.xml><?xml version="1.0" encoding="utf-8"?>
<comments xmlns="http://schemas.openxmlformats.org/spreadsheetml/2006/main">
  <authors>
    <author>bc</author>
  </authors>
  <commentList>
    <comment ref="H3" authorId="0">
      <text>
        <r>
          <rPr>
            <b/>
            <sz val="8"/>
            <color indexed="8"/>
            <rFont val="Times New Roman"/>
            <family val="1"/>
          </rPr>
          <t xml:space="preserve">Example Commnt
</t>
        </r>
        <r>
          <rPr>
            <sz val="8"/>
            <color indexed="8"/>
            <rFont val="Times New Roman"/>
            <family val="1"/>
          </rPr>
          <t xml:space="preserve">Voltage varied between 4.9 and 5.1 </t>
        </r>
      </text>
    </comment>
    <comment ref="T3" authorId="0">
      <text>
        <r>
          <rPr>
            <b/>
            <sz val="8"/>
            <color indexed="8"/>
            <rFont val="Times New Roman"/>
            <family val="1"/>
          </rPr>
          <t xml:space="preserve">This is the result of collaboration and mutiny.  
Thanks to Luther the formulas and layout are simpler.  Bob put the handy reference sheet back in.
D3 contributed graphs and % Faraday and corrected our reference temperature
Greg used Gibb's Law to calculate the mmw for the perfect cell
We have enjoyed playing with this and want your input
</t>
        </r>
      </text>
    </comment>
    <comment ref="F4" authorId="0">
      <text>
        <r>
          <rPr>
            <b/>
            <sz val="8"/>
            <color indexed="8"/>
            <rFont val="Times New Roman"/>
            <family val="1"/>
          </rPr>
          <t xml:space="preserve">Example Comment
</t>
        </r>
        <r>
          <rPr>
            <sz val="8"/>
            <color indexed="8"/>
            <rFont val="Times New Roman"/>
            <family val="1"/>
          </rPr>
          <t xml:space="preserve">Voltage varied between 4.9 and 5.1 </t>
        </r>
      </text>
    </comment>
  </commentList>
</comments>
</file>

<file path=xl/sharedStrings.xml><?xml version="1.0" encoding="utf-8"?>
<sst xmlns="http://schemas.openxmlformats.org/spreadsheetml/2006/main" count="200" uniqueCount="154">
  <si>
    <t>Moles</t>
  </si>
  <si>
    <t xml:space="preserve">Avagadro's </t>
  </si>
  <si>
    <t>electrons</t>
  </si>
  <si>
    <t>Number</t>
  </si>
  <si>
    <t>KiloJoules</t>
  </si>
  <si>
    <t>Multiply by 2</t>
  </si>
  <si>
    <t>To Create</t>
  </si>
  <si>
    <t xml:space="preserve">To get KiloJoules </t>
  </si>
  <si>
    <t>for 3 Moles</t>
  </si>
  <si>
    <t xml:space="preserve">Joules to </t>
  </si>
  <si>
    <t>Seconds in an Hour</t>
  </si>
  <si>
    <t>Watts</t>
  </si>
  <si>
    <t xml:space="preserve">electrons in </t>
  </si>
  <si>
    <t>Coulombs</t>
  </si>
  <si>
    <t>Convert 3 Moles</t>
  </si>
  <si>
    <t>one Coulomb</t>
  </si>
  <si>
    <t>Amp Hours</t>
  </si>
  <si>
    <t>Amps Hours</t>
  </si>
  <si>
    <t>Volts</t>
  </si>
  <si>
    <t>Charles Law</t>
  </si>
  <si>
    <t xml:space="preserve">Number of </t>
  </si>
  <si>
    <t>Liters per</t>
  </si>
  <si>
    <t xml:space="preserve">Liters of </t>
  </si>
  <si>
    <t>Minutes in a Hour</t>
  </si>
  <si>
    <t>LPM</t>
  </si>
  <si>
    <t>HHO</t>
  </si>
  <si>
    <t>Per Liter</t>
  </si>
  <si>
    <t>Watts Required</t>
  </si>
  <si>
    <t>MMW</t>
  </si>
  <si>
    <t xml:space="preserve"> Date (optional)</t>
  </si>
  <si>
    <t xml:space="preserve"> Time (optional)</t>
  </si>
  <si>
    <t>Number Of neutrals per stack</t>
  </si>
  <si>
    <t>Number of stacks per bank</t>
  </si>
  <si>
    <t xml:space="preserve"> Fahrenheit or Celsius (F/C)</t>
  </si>
  <si>
    <t xml:space="preserve"> Output Gas Temperature </t>
  </si>
  <si>
    <t xml:space="preserve"> Plate Temperature (optional)</t>
  </si>
  <si>
    <t xml:space="preserve"> Volts</t>
  </si>
  <si>
    <t xml:space="preserve"> Amps</t>
  </si>
  <si>
    <t xml:space="preserve"> Seconds</t>
  </si>
  <si>
    <t xml:space="preserve"> Milliliters Measured</t>
  </si>
  <si>
    <t xml:space="preserve"> LPM – Uncompensated</t>
  </si>
  <si>
    <t xml:space="preserve"> LPM - Temperature Compensated</t>
  </si>
  <si>
    <t xml:space="preserve"> Temperature Celsius</t>
  </si>
  <si>
    <t xml:space="preserve"> Temperature Fahrenheit</t>
  </si>
  <si>
    <t xml:space="preserve"> MMW – Uncompensated</t>
  </si>
  <si>
    <t xml:space="preserve"> MMW – Temperature Compensated</t>
  </si>
  <si>
    <t>%of Faraday (Temp Comp Val) - By D3</t>
  </si>
  <si>
    <t>Percent of Unity - Gibbs' Law</t>
  </si>
  <si>
    <t>Notes and Comments</t>
  </si>
  <si>
    <t>Warnings</t>
  </si>
  <si>
    <t>f</t>
  </si>
  <si>
    <t>this is for a 4n-3 cell</t>
  </si>
  <si>
    <t>C</t>
  </si>
  <si>
    <t>opensource</t>
  </si>
  <si>
    <t>mmw is red because temp is not filled in</t>
  </si>
  <si>
    <t>F</t>
  </si>
  <si>
    <t>RED means %  overunity</t>
  </si>
  <si>
    <r>
      <t xml:space="preserve">  </t>
    </r>
    <r>
      <rPr>
        <b/>
        <sz val="10"/>
        <color indexed="12"/>
        <rFont val="Arial"/>
        <family val="2"/>
      </rPr>
      <t>(Print this page to record your data at your test bench)</t>
    </r>
  </si>
  <si>
    <t>%</t>
  </si>
  <si>
    <t>mmw</t>
  </si>
  <si>
    <t>% Faraday</t>
  </si>
  <si>
    <t>Print this page to keep by your test bench</t>
  </si>
  <si>
    <t>Enter date and time of test</t>
  </si>
  <si>
    <t>Enter temperature readings, C or F, voltage readings amperage readings, time readings and amount of gas measured</t>
  </si>
  <si>
    <t xml:space="preserve">Number of neutrals: It is common now to see a bank described as a 4n-4 or a 5n-3, this means that between each plate with a </t>
  </si>
  <si>
    <t xml:space="preserve"> </t>
  </si>
  <si>
    <t>power connection to it there is 4 or 5 respectively plates with no wired connection. These plates are refered to as</t>
  </si>
  <si>
    <t>neutrals or neutral plates, since the applied polarity is 0. In this field enter the number of plates from one + to one</t>
  </si>
  <si>
    <t xml:space="preserve"> - connected plate. If you do not have the same number of neutral plates in all the stacks in your bank, then </t>
  </si>
  <si>
    <t xml:space="preserve">the Faraday calculator in this sheet will not work for you. </t>
  </si>
  <si>
    <t xml:space="preserve">Number of stacks per bank: A Stack is an assembly of electrolytic cells, a Stack has one + connection plate and one </t>
  </si>
  <si>
    <t>- connection plate with plates between those that have no wired connection, as mentioned above. In the</t>
  </si>
  <si>
    <t xml:space="preserve">above mentioned notation 4n-4 and 5n-3, the first part (4n and 5n) describe the stack as an individual </t>
  </si>
  <si>
    <t xml:space="preserve">piece, the second portion (-4 and -5) describe the stacks which makeup the Bank. A Bank is an </t>
  </si>
  <si>
    <t>assembly of stacks into a larger unit. So a Bank that is described as a 4n-4, has 4 stacks and each stack</t>
  </si>
  <si>
    <t>has 4 neutral plates between the power connected plates. This information is needed to calculate Faraday's</t>
  </si>
  <si>
    <t xml:space="preserve">efficiency of your device. </t>
  </si>
  <si>
    <t>INSERTING COMMENTS</t>
  </si>
  <si>
    <t xml:space="preserve">You may wish to INSERT Comments beside the data you just entered  </t>
  </si>
  <si>
    <t>Later you can hover over the cells  to read your comments.</t>
  </si>
  <si>
    <t xml:space="preserve">To make a comment go to a cell and click on the right mouse key. </t>
  </si>
  <si>
    <t>Now select ADD COMMENT</t>
  </si>
  <si>
    <t>You will see a small red triangle in the upper right hand corner if the cell has a comment attached to it.</t>
  </si>
  <si>
    <t>To delete my example or edit use a Right Mouse Click and select Delete Comment or Edit Comment</t>
  </si>
  <si>
    <t>Revision Notes:</t>
  </si>
  <si>
    <t>Written By Bob Campbell and Lutherp40</t>
  </si>
  <si>
    <t xml:space="preserve">Version 4.0 .  </t>
  </si>
  <si>
    <t xml:space="preserve">LutherP40 took a look at my spreadsheet and made improvements.  </t>
  </si>
  <si>
    <t xml:space="preserve">Then I made a few more to Luther's sheet.  This is the result of collaboration and mutiny.  </t>
  </si>
  <si>
    <t xml:space="preserve">Luther made the formulas, data entry and layout much simpler.  </t>
  </si>
  <si>
    <t>Luther removed the reference page</t>
  </si>
  <si>
    <t>Bob put the handy reference sheet back in.</t>
  </si>
  <si>
    <t xml:space="preserve">Luther made all temperature input on the sheet either C or F.  </t>
  </si>
  <si>
    <t>Bob changed it back to a choice for each entry. IMHO this gives flexibility to the data entry.</t>
  </si>
  <si>
    <t>We're just were having fun.  But this sheet is getting better all the time.</t>
  </si>
  <si>
    <t>Thanks Luther!</t>
  </si>
  <si>
    <t>Version 4.1</t>
  </si>
  <si>
    <t>Delvis11 made a video about MMW claims of over-unity  Luther saw this, and we agreed that the percent of Faraday should also be included</t>
  </si>
  <si>
    <t>Version 4.1.1</t>
  </si>
  <si>
    <t>Changed column for Percent Faraday to display as a percentage rather than as a decimal value</t>
  </si>
  <si>
    <t>Version 4.1.2</t>
  </si>
  <si>
    <r>
      <t xml:space="preserve">Over-Unity shows up </t>
    </r>
    <r>
      <rPr>
        <b/>
        <sz val="10"/>
        <color indexed="10"/>
        <rFont val="Arial"/>
        <family val="2"/>
      </rPr>
      <t>Red</t>
    </r>
  </si>
  <si>
    <t>Version 4.1.3</t>
  </si>
  <si>
    <t>Added Blank data sheet for printing and use during actual testing.  Organized identical to the Data Entry worksheet format.</t>
  </si>
  <si>
    <t>Formatted Page Style of Data Entry worksheet for easier printing</t>
  </si>
  <si>
    <t>Added description in main pages Title Cell describing the temperature the measurements were being compensated to. Currently 25C/77F</t>
  </si>
  <si>
    <t>Version 4.1.4</t>
  </si>
  <si>
    <t>Added credits at top of this page and protected the formulas</t>
  </si>
  <si>
    <t>Version 4.1.5</t>
  </si>
  <si>
    <t>If no output temperature is entered the compensated MMW shows as an alert. Moggywan noticed this produced a invalid MMW.</t>
  </si>
  <si>
    <t>Added an explanation, when over unity is achieved. -  Chris, this is for you Mate</t>
  </si>
  <si>
    <t>Added % Faraday to Reference page</t>
  </si>
  <si>
    <t>Added color to Blank Data Worksheet</t>
  </si>
  <si>
    <t>Version 5.0</t>
  </si>
  <si>
    <t>Changed the reference temperature from 25 C to 0 C.  Thank you D3 for bring this to our attention!</t>
  </si>
  <si>
    <t>Please note that the percent Faraday calculation is also in question at this point.  D3 has offered to help with this calculation as well. - Bob</t>
  </si>
  <si>
    <t>Corrected some spelling errors</t>
  </si>
  <si>
    <t>Version 6.0</t>
  </si>
  <si>
    <r>
      <t xml:space="preserve">Thanks to my friend and fellow Chico resident Greg at </t>
    </r>
    <r>
      <rPr>
        <b/>
        <sz val="10"/>
        <rFont val="Arial"/>
        <family val="2"/>
      </rPr>
      <t>http://www.youtube.com/user/norcalsolar</t>
    </r>
    <r>
      <rPr>
        <sz val="10"/>
        <rFont val="Arial"/>
        <family val="2"/>
      </rPr>
      <t xml:space="preserve"> we have now got the elusive MMW for unity.</t>
    </r>
  </si>
  <si>
    <t xml:space="preserve">This version does not account for cell temperature or steam / water vapor but it does account for gas expansion.  </t>
  </si>
  <si>
    <r>
      <t xml:space="preserve">For more information about how this number for unity was derived and a lot of other math related to HHO, please visit Greg's Blog at </t>
    </r>
    <r>
      <rPr>
        <b/>
        <sz val="10"/>
        <rFont val="Arial"/>
        <family val="2"/>
      </rPr>
      <t>http://h2science.blogspot.com/</t>
    </r>
  </si>
  <si>
    <t>Future versions will include input for cell temperature and barometric pressure for exact comparisons.  Currently unity is calculated at 101.325 k Pa 198.15K cell temperature</t>
  </si>
  <si>
    <t>bc</t>
  </si>
  <si>
    <t>Version 6.0.1</t>
  </si>
  <si>
    <r>
      <t xml:space="preserve">Changed warnings    </t>
    </r>
    <r>
      <rPr>
        <b/>
        <sz val="10"/>
        <color indexed="10"/>
        <rFont val="Arial"/>
        <family val="2"/>
      </rPr>
      <t xml:space="preserve"> (This version is getting close but there may still be some inaccuracy involving temperature)</t>
    </r>
  </si>
  <si>
    <t>Version 6.0.2</t>
  </si>
  <si>
    <t>Changed % Faraday to % Unity</t>
  </si>
  <si>
    <t>Changed precedent volume from adjusted to unadjusted volume in Unity equation</t>
  </si>
  <si>
    <t>Version 6.1</t>
  </si>
  <si>
    <t xml:space="preserve">Added Gibbs Law </t>
  </si>
  <si>
    <t>Version 6.2</t>
  </si>
  <si>
    <t>Added the Solution - Gibbs Law</t>
  </si>
  <si>
    <t>Version 6.2.1 and 6.2.2</t>
  </si>
  <si>
    <t>Corrected error on Reference Page relative to temperature</t>
  </si>
  <si>
    <t xml:space="preserve">Faraday Efficiency is relative to current.  It's a good diagnostic tool but it is not relevant to power consumption.  </t>
  </si>
  <si>
    <t>Power is the concern in a vehicle and therefore knowing the ideal efficiency of a cell relevant to Watts is important</t>
  </si>
  <si>
    <t xml:space="preserve">Greg's solution, which uses Gibbs' Law calculates the efficiency relative to Power.  </t>
  </si>
  <si>
    <t>11/28/08  (bc)</t>
  </si>
  <si>
    <t>Added % Faraday - % MMW Graph</t>
  </si>
  <si>
    <t>Version 6.2.4</t>
  </si>
  <si>
    <t xml:space="preserve">MMW Calculator with Temperature Compensation - Reference Temperaure = 0*celsius STP  </t>
  </si>
  <si>
    <t>Gas @ 273.15K</t>
  </si>
  <si>
    <t>Gas @ 298.15K</t>
  </si>
  <si>
    <t>Litters/ Hour/Amps</t>
  </si>
  <si>
    <t>Version 6.2.5</t>
  </si>
  <si>
    <t>Added more footnotes to Greg's Solution</t>
  </si>
  <si>
    <t>Spelling corrections</t>
  </si>
  <si>
    <t>You can try this now by hovering over Cell H3 on the Data Entry sheet</t>
  </si>
  <si>
    <t>1.5 Moles Gas</t>
  </si>
  <si>
    <t>3 Moles Gas</t>
  </si>
  <si>
    <t>Milliliters</t>
  </si>
  <si>
    <t>Liters/Hour</t>
  </si>
  <si>
    <t>Litters/Mol any</t>
  </si>
  <si>
    <t>Mol @ 298.15K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</si>
</sst>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
    <numFmt numFmtId="166" formatCode="mm/dd/yy"/>
    <numFmt numFmtId="167" formatCode="hh:mm"/>
    <numFmt numFmtId="168" formatCode="0.000"/>
    <numFmt numFmtId="169" formatCode="0.00;[Red]0.00"/>
  </numFmts>
  <fonts count="21">
    <font>
      <sz val="10"/>
      <name val="Arial"/>
      <family val="2"/>
    </font>
    <font>
      <b/>
      <sz val="16"/>
      <color indexed="10"/>
      <name val="Arial"/>
      <family val="2"/>
    </font>
    <font>
      <b/>
      <sz val="10"/>
      <name val="Arial"/>
      <family val="2"/>
    </font>
    <font>
      <b/>
      <sz val="8"/>
      <color indexed="8"/>
      <name val="Times New Roman"/>
      <family val="1"/>
    </font>
    <font>
      <sz val="8"/>
      <color indexed="8"/>
      <name val="Times New Roman"/>
      <family val="1"/>
    </font>
    <font>
      <sz val="10"/>
      <color indexed="10"/>
      <name val="Arial"/>
      <family val="2"/>
    </font>
    <font>
      <sz val="22"/>
      <name val="Arial"/>
      <family val="2"/>
    </font>
    <font>
      <sz val="16"/>
      <name val="Arial"/>
      <family val="2"/>
    </font>
    <font>
      <b/>
      <sz val="12"/>
      <color indexed="8"/>
      <name val="Arial"/>
      <family val="2"/>
    </font>
    <font>
      <b/>
      <i/>
      <sz val="10"/>
      <color indexed="9"/>
      <name val="Arial"/>
      <family val="2"/>
    </font>
    <font>
      <b/>
      <sz val="10"/>
      <color indexed="8"/>
      <name val="Arial"/>
      <family val="2"/>
    </font>
    <font>
      <sz val="10"/>
      <color indexed="8"/>
      <name val="Arial"/>
      <family val="2"/>
    </font>
    <font>
      <sz val="12.5"/>
      <color indexed="8"/>
      <name val="Arial"/>
      <family val="2"/>
    </font>
    <font>
      <b/>
      <sz val="17"/>
      <color indexed="8"/>
      <name val="Arial"/>
      <family val="2"/>
    </font>
    <font>
      <sz val="14.25"/>
      <color indexed="8"/>
      <name val="Arial"/>
      <family val="2"/>
    </font>
    <font>
      <b/>
      <sz val="14.25"/>
      <color indexed="8"/>
      <name val="Arial"/>
      <family val="2"/>
    </font>
    <font>
      <b/>
      <sz val="10"/>
      <color indexed="12"/>
      <name val="Arial"/>
      <family val="2"/>
    </font>
    <font>
      <b/>
      <sz val="10"/>
      <color indexed="60"/>
      <name val="Arial"/>
      <family val="2"/>
    </font>
    <font>
      <b/>
      <sz val="10"/>
      <color indexed="10"/>
      <name val="Arial"/>
      <family val="2"/>
    </font>
    <font>
      <sz val="14"/>
      <color indexed="10"/>
      <name val="Arial"/>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s>
  <borders count="11">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4">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1"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2" fillId="2" borderId="7" xfId="0" applyFont="1" applyFill="1" applyBorder="1" applyAlignment="1">
      <alignment horizontal="center"/>
    </xf>
    <xf numFmtId="0" fontId="0" fillId="2" borderId="8" xfId="0" applyFill="1" applyBorder="1" applyAlignment="1">
      <alignment horizontal="center"/>
    </xf>
    <xf numFmtId="0" fontId="2" fillId="0" borderId="0" xfId="0" applyFont="1" applyAlignment="1" applyProtection="1">
      <alignment horizontal="center"/>
      <protection locked="0"/>
    </xf>
    <xf numFmtId="0" fontId="2" fillId="0" borderId="0" xfId="0" applyFont="1" applyFill="1" applyAlignment="1" applyProtection="1">
      <alignment horizontal="center"/>
      <protection locked="0"/>
    </xf>
    <xf numFmtId="165" fontId="2" fillId="0" borderId="0" xfId="0" applyNumberFormat="1" applyFont="1" applyAlignment="1" applyProtection="1">
      <alignment horizontal="center"/>
      <protection locked="0"/>
    </xf>
    <xf numFmtId="2" fontId="2" fillId="0" borderId="0" xfId="0" applyNumberFormat="1" applyFont="1" applyAlignment="1" applyProtection="1">
      <alignment horizontal="center"/>
      <protection locked="0"/>
    </xf>
    <xf numFmtId="10" fontId="2" fillId="0" borderId="0" xfId="0" applyNumberFormat="1" applyFont="1" applyAlignment="1">
      <alignment horizontal="center"/>
    </xf>
    <xf numFmtId="0" fontId="2" fillId="0" borderId="9" xfId="0" applyFont="1" applyFill="1" applyBorder="1" applyAlignment="1" applyProtection="1">
      <alignment horizontal="center" vertical="center" wrapText="1"/>
      <protection locked="0"/>
    </xf>
    <xf numFmtId="0" fontId="2" fillId="0" borderId="0" xfId="0" applyFont="1" applyAlignment="1">
      <alignment horizontal="center" textRotation="90" wrapText="1"/>
    </xf>
    <xf numFmtId="0" fontId="2" fillId="3" borderId="9" xfId="0" applyFont="1" applyFill="1" applyBorder="1" applyAlignment="1" applyProtection="1">
      <alignment horizontal="center" textRotation="90"/>
      <protection/>
    </xf>
    <xf numFmtId="0" fontId="2" fillId="3" borderId="9" xfId="0" applyFont="1" applyFill="1" applyBorder="1" applyAlignment="1" applyProtection="1">
      <alignment horizontal="center" textRotation="90" wrapText="1"/>
      <protection/>
    </xf>
    <xf numFmtId="165" fontId="2" fillId="3" borderId="9" xfId="0" applyNumberFormat="1" applyFont="1" applyFill="1" applyBorder="1" applyAlignment="1" applyProtection="1">
      <alignment horizontal="center" textRotation="90" wrapText="1"/>
      <protection/>
    </xf>
    <xf numFmtId="2" fontId="2" fillId="3" borderId="9" xfId="0" applyNumberFormat="1" applyFont="1" applyFill="1" applyBorder="1" applyAlignment="1" applyProtection="1">
      <alignment horizontal="center" textRotation="90" wrapText="1"/>
      <protection/>
    </xf>
    <xf numFmtId="0" fontId="2" fillId="4" borderId="9" xfId="0" applyFont="1" applyFill="1" applyBorder="1" applyAlignment="1" applyProtection="1">
      <alignment horizontal="center" textRotation="90" wrapText="1"/>
      <protection/>
    </xf>
    <xf numFmtId="0" fontId="2" fillId="5" borderId="9" xfId="0" applyFont="1" applyFill="1" applyBorder="1" applyAlignment="1" applyProtection="1">
      <alignment horizontal="center" textRotation="90" wrapText="1"/>
      <protection/>
    </xf>
    <xf numFmtId="10" fontId="2" fillId="6" borderId="9" xfId="0" applyNumberFormat="1" applyFont="1" applyFill="1" applyBorder="1" applyAlignment="1" applyProtection="1">
      <alignment horizontal="center" textRotation="90" wrapText="1"/>
      <protection/>
    </xf>
    <xf numFmtId="0" fontId="2" fillId="3" borderId="9" xfId="0" applyFont="1" applyFill="1" applyBorder="1" applyAlignment="1" applyProtection="1">
      <alignment horizontal="center" wrapText="1"/>
      <protection/>
    </xf>
    <xf numFmtId="0" fontId="2" fillId="3" borderId="0" xfId="0" applyFont="1" applyFill="1" applyAlignment="1">
      <alignment horizontal="center" wrapText="1"/>
    </xf>
    <xf numFmtId="166" fontId="2" fillId="0" borderId="9" xfId="0" applyNumberFormat="1" applyFont="1" applyBorder="1" applyAlignment="1" applyProtection="1">
      <alignment horizontal="center"/>
      <protection locked="0"/>
    </xf>
    <xf numFmtId="167" fontId="2" fillId="0" borderId="9" xfId="0" applyNumberFormat="1" applyFont="1" applyBorder="1" applyAlignment="1" applyProtection="1">
      <alignment horizontal="center"/>
      <protection locked="0"/>
    </xf>
    <xf numFmtId="1" fontId="2" fillId="0" borderId="9" xfId="0" applyNumberFormat="1" applyFont="1" applyBorder="1" applyAlignment="1" applyProtection="1">
      <alignment horizontal="center"/>
      <protection locked="0"/>
    </xf>
    <xf numFmtId="0" fontId="2" fillId="0" borderId="9" xfId="0" applyFont="1" applyFill="1" applyBorder="1" applyAlignment="1" applyProtection="1">
      <alignment horizontal="center"/>
      <protection locked="0"/>
    </xf>
    <xf numFmtId="165" fontId="2" fillId="0" borderId="9" xfId="0" applyNumberFormat="1" applyFont="1" applyBorder="1" applyAlignment="1" applyProtection="1">
      <alignment horizontal="center"/>
      <protection locked="0"/>
    </xf>
    <xf numFmtId="2" fontId="2" fillId="0" borderId="9" xfId="0" applyNumberFormat="1" applyFont="1" applyBorder="1" applyAlignment="1" applyProtection="1">
      <alignment horizontal="center"/>
      <protection locked="0"/>
    </xf>
    <xf numFmtId="168" fontId="2" fillId="0" borderId="9" xfId="0" applyNumberFormat="1" applyFont="1" applyBorder="1" applyAlignment="1" applyProtection="1">
      <alignment horizontal="center"/>
      <protection locked="0"/>
    </xf>
    <xf numFmtId="0" fontId="2" fillId="0" borderId="9" xfId="0" applyFont="1" applyBorder="1" applyAlignment="1" applyProtection="1">
      <alignment horizontal="center"/>
      <protection locked="0"/>
    </xf>
    <xf numFmtId="168" fontId="2" fillId="4" borderId="9" xfId="0" applyNumberFormat="1" applyFont="1" applyFill="1" applyBorder="1" applyAlignment="1">
      <alignment horizontal="center"/>
    </xf>
    <xf numFmtId="165" fontId="2" fillId="4" borderId="9" xfId="0" applyNumberFormat="1" applyFont="1" applyFill="1" applyBorder="1" applyAlignment="1">
      <alignment horizontal="center"/>
    </xf>
    <xf numFmtId="168" fontId="2" fillId="5" borderId="9" xfId="0" applyNumberFormat="1" applyFont="1" applyFill="1" applyBorder="1" applyAlignment="1">
      <alignment horizontal="center"/>
    </xf>
    <xf numFmtId="168" fontId="11" fillId="5" borderId="9" xfId="0" applyNumberFormat="1" applyFont="1" applyFill="1" applyBorder="1" applyAlignment="1">
      <alignment horizontal="center"/>
    </xf>
    <xf numFmtId="2" fontId="2" fillId="6" borderId="9" xfId="0" applyNumberFormat="1" applyFont="1" applyFill="1" applyBorder="1" applyAlignment="1">
      <alignment horizontal="center"/>
    </xf>
    <xf numFmtId="0" fontId="2" fillId="0" borderId="0" xfId="0" applyFont="1" applyAlignment="1">
      <alignment/>
    </xf>
    <xf numFmtId="0" fontId="2" fillId="0" borderId="0" xfId="0" applyFont="1" applyAlignment="1">
      <alignment horizontal="left"/>
    </xf>
    <xf numFmtId="0" fontId="0" fillId="0" borderId="9" xfId="0" applyFont="1" applyBorder="1" applyAlignment="1" applyProtection="1">
      <alignment horizontal="center"/>
      <protection locked="0"/>
    </xf>
    <xf numFmtId="0" fontId="2" fillId="6" borderId="9"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textRotation="90"/>
      <protection/>
    </xf>
    <xf numFmtId="0" fontId="2" fillId="6" borderId="9" xfId="0" applyFont="1" applyFill="1" applyBorder="1" applyAlignment="1" applyProtection="1">
      <alignment horizontal="center" textRotation="90" wrapText="1"/>
      <protection/>
    </xf>
    <xf numFmtId="165" fontId="2" fillId="6" borderId="9" xfId="0" applyNumberFormat="1" applyFont="1" applyFill="1" applyBorder="1" applyAlignment="1" applyProtection="1">
      <alignment horizontal="center" textRotation="90" wrapText="1"/>
      <protection/>
    </xf>
    <xf numFmtId="2" fontId="2" fillId="6" borderId="9" xfId="0" applyNumberFormat="1" applyFont="1" applyFill="1" applyBorder="1" applyAlignment="1" applyProtection="1">
      <alignment horizontal="center" textRotation="90" wrapText="1"/>
      <protection/>
    </xf>
    <xf numFmtId="0" fontId="2" fillId="6" borderId="9" xfId="0" applyFont="1" applyFill="1" applyBorder="1" applyAlignment="1" applyProtection="1">
      <alignment horizontal="center" wrapText="1"/>
      <protection/>
    </xf>
    <xf numFmtId="2" fontId="2" fillId="2" borderId="9" xfId="0" applyNumberFormat="1" applyFont="1" applyFill="1" applyBorder="1" applyAlignment="1" applyProtection="1">
      <alignment horizontal="center"/>
      <protection locked="0"/>
    </xf>
    <xf numFmtId="166" fontId="2" fillId="2" borderId="9" xfId="0" applyNumberFormat="1" applyFont="1" applyFill="1" applyBorder="1" applyAlignment="1" applyProtection="1">
      <alignment horizontal="center"/>
      <protection locked="0"/>
    </xf>
    <xf numFmtId="167" fontId="2" fillId="2" borderId="9" xfId="0" applyNumberFormat="1"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165" fontId="2" fillId="2" borderId="9" xfId="0" applyNumberFormat="1" applyFont="1" applyFill="1" applyBorder="1" applyAlignment="1" applyProtection="1">
      <alignment horizontal="center"/>
      <protection locked="0"/>
    </xf>
    <xf numFmtId="169" fontId="2" fillId="0" borderId="9" xfId="0" applyNumberFormat="1" applyFont="1" applyBorder="1" applyAlignment="1" applyProtection="1">
      <alignment horizontal="center"/>
      <protection locked="0"/>
    </xf>
    <xf numFmtId="0" fontId="2" fillId="0" borderId="10" xfId="0" applyFont="1" applyBorder="1" applyAlignment="1">
      <alignment horizontal="center"/>
    </xf>
    <xf numFmtId="168" fontId="2" fillId="0" borderId="10" xfId="0" applyNumberFormat="1" applyFont="1" applyBorder="1" applyAlignment="1">
      <alignment horizontal="center"/>
    </xf>
    <xf numFmtId="0" fontId="2" fillId="2" borderId="10" xfId="0" applyFont="1" applyFill="1" applyBorder="1" applyAlignment="1">
      <alignment horizontal="center"/>
    </xf>
    <xf numFmtId="165" fontId="0" fillId="0" borderId="10" xfId="0" applyNumberFormat="1" applyBorder="1" applyAlignment="1">
      <alignment horizontal="center"/>
    </xf>
    <xf numFmtId="0" fontId="0" fillId="0" borderId="10" xfId="0" applyBorder="1" applyAlignment="1">
      <alignment horizontal="center"/>
    </xf>
    <xf numFmtId="165" fontId="0" fillId="2" borderId="10" xfId="0" applyNumberFormat="1" applyFill="1" applyBorder="1" applyAlignment="1">
      <alignment horizontal="center"/>
    </xf>
    <xf numFmtId="1" fontId="0" fillId="2" borderId="10" xfId="0" applyNumberFormat="1" applyFill="1" applyBorder="1" applyAlignment="1">
      <alignment horizontal="center"/>
    </xf>
    <xf numFmtId="0" fontId="2" fillId="0" borderId="0" xfId="0" applyFont="1" applyAlignment="1">
      <alignment/>
    </xf>
    <xf numFmtId="165" fontId="0" fillId="0" borderId="0" xfId="0" applyNumberFormat="1" applyBorder="1" applyAlignment="1">
      <alignment horizontal="center"/>
    </xf>
    <xf numFmtId="165" fontId="2" fillId="0" borderId="0" xfId="0" applyNumberFormat="1" applyFont="1" applyBorder="1" applyAlignment="1">
      <alignment horizontal="center"/>
    </xf>
    <xf numFmtId="168" fontId="2" fillId="0" borderId="0" xfId="0" applyNumberFormat="1" applyFont="1" applyAlignment="1">
      <alignment horizontal="center"/>
    </xf>
    <xf numFmtId="49" fontId="2" fillId="0" borderId="0" xfId="0" applyNumberFormat="1" applyFont="1" applyAlignment="1">
      <alignment/>
    </xf>
    <xf numFmtId="0" fontId="17" fillId="0" borderId="0" xfId="0" applyFont="1" applyBorder="1" applyAlignment="1">
      <alignment/>
    </xf>
    <xf numFmtId="0" fontId="10" fillId="0" borderId="0" xfId="0" applyFont="1" applyAlignment="1">
      <alignment/>
    </xf>
    <xf numFmtId="0" fontId="11" fillId="0" borderId="0" xfId="0" applyFont="1" applyAlignment="1">
      <alignment/>
    </xf>
    <xf numFmtId="15" fontId="10" fillId="0" borderId="0" xfId="0" applyNumberFormat="1" applyFont="1" applyBorder="1" applyAlignment="1" applyProtection="1">
      <alignment/>
      <protection locked="0"/>
    </xf>
    <xf numFmtId="0" fontId="10" fillId="0" borderId="0" xfId="0" applyFont="1" applyBorder="1" applyAlignment="1">
      <alignment/>
    </xf>
    <xf numFmtId="0" fontId="0" fillId="0" borderId="0" xfId="0" applyFont="1" applyAlignment="1">
      <alignment/>
    </xf>
    <xf numFmtId="0" fontId="1" fillId="0" borderId="0" xfId="0" applyFont="1" applyAlignment="1">
      <alignment horizontal="left"/>
    </xf>
    <xf numFmtId="14" fontId="0" fillId="0" borderId="0" xfId="0" applyNumberFormat="1" applyAlignment="1">
      <alignment/>
    </xf>
    <xf numFmtId="0" fontId="2" fillId="0" borderId="9" xfId="0" applyFont="1" applyFill="1" applyBorder="1" applyAlignment="1" applyProtection="1">
      <alignment horizontal="left" vertical="center"/>
      <protection/>
    </xf>
    <xf numFmtId="0" fontId="2" fillId="6" borderId="9" xfId="0" applyFont="1" applyFill="1" applyBorder="1" applyAlignment="1" applyProtection="1">
      <alignment horizontal="left" vertical="center"/>
      <protection/>
    </xf>
    <xf numFmtId="0" fontId="2" fillId="0" borderId="0" xfId="0" applyFont="1" applyBorder="1" applyAlignment="1">
      <alignment wrapText="1"/>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dxfs count="4">
    <dxf>
      <font>
        <b val="0"/>
        <i/>
      </font>
      <fill>
        <patternFill patternType="solid">
          <fgColor rgb="FF993300"/>
          <bgColor rgb="FFFF0000"/>
        </patternFill>
      </fill>
      <border>
        <left style="thin">
          <color rgb="FF000000"/>
        </left>
        <right style="thin">
          <color rgb="FF000000"/>
        </right>
        <top style="thin"/>
        <bottom style="thin">
          <color rgb="FF000000"/>
        </bottom>
      </border>
    </dxf>
    <dxf>
      <border/>
    </dxf>
    <dxf>
      <font>
        <b val="0"/>
        <i/>
        <color rgb="FFFF0000"/>
      </font>
      <border/>
    </dxf>
    <dxf>
      <font>
        <b val="0"/>
        <color rgb="FFFF0000"/>
      </font>
      <fill>
        <patternFill patternType="solid">
          <fgColor rgb="FF969696"/>
          <bgColor rgb="FFB3B3B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Faraday - Max MMW</a:t>
            </a:r>
          </a:p>
        </c:rich>
      </c:tx>
      <c:layout/>
      <c:spPr>
        <a:noFill/>
        <a:ln>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Form'!$R$3:$R$37</c:f>
              <c:numCache>
                <c:ptCount val="35"/>
                <c:pt idx="0">
                  <c:v>98.62285347120519</c:v>
                </c:pt>
                <c:pt idx="1">
                  <c:v>94.86546529791585</c:v>
                </c:pt>
                <c:pt idx="2">
                  <c:v>97.41090793545845</c:v>
                </c:pt>
                <c:pt idx="3">
                  <c:v>95.80426257943903</c:v>
                </c:pt>
                <c:pt idx="4">
                  <c:v>94.24975564159317</c:v>
                </c:pt>
                <c:pt idx="5">
                  <c:v>99.68102073365232</c:v>
                </c:pt>
                <c:pt idx="6">
                  <c:v>149.77931715228976</c:v>
                </c:pt>
                <c:pt idx="7">
                  <c:v>67.96109855962217</c:v>
                </c:pt>
                <c:pt idx="8">
                  <c:v>146.11636190318765</c:v>
                </c:pt>
                <c:pt idx="9">
                  <c:v>278.23466901763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Form'!$S$3:$S$37</c:f>
              <c:numCache>
                <c:ptCount val="35"/>
                <c:pt idx="0">
                  <c:v>55.55096486323833</c:v>
                </c:pt>
                <c:pt idx="1">
                  <c:v>128.24292814130553</c:v>
                </c:pt>
                <c:pt idx="2">
                  <c:v>47.71157943849473</c:v>
                </c:pt>
                <c:pt idx="3">
                  <c:v>46.924649215197775</c:v>
                </c:pt>
                <c:pt idx="4">
                  <c:v>46.16325623750512</c:v>
                </c:pt>
                <c:pt idx="5">
                  <c:v>48.823474085623296</c:v>
                </c:pt>
                <c:pt idx="6">
                  <c:v>84.36569508502382</c:v>
                </c:pt>
                <c:pt idx="7">
                  <c:v>33.28714844546145</c:v>
                </c:pt>
                <c:pt idx="8">
                  <c:v>99.99288188486796</c:v>
                </c:pt>
                <c:pt idx="9">
                  <c:v>190.42565194873734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marker val="1"/>
        <c:axId val="20459016"/>
        <c:axId val="49913417"/>
      </c:lineChart>
      <c:catAx>
        <c:axId val="20459016"/>
        <c:scaling>
          <c:orientation val="minMax"/>
        </c:scaling>
        <c:axPos val="b"/>
        <c:majorGridlines/>
        <c:delete val="0"/>
        <c:numFmt formatCode="General" sourceLinked="1"/>
        <c:majorTickMark val="out"/>
        <c:minorTickMark val="none"/>
        <c:tickLblPos val="low"/>
        <c:txPr>
          <a:bodyPr vert="horz" rot="0"/>
          <a:lstStyle/>
          <a:p>
            <a:pPr>
              <a:defRPr lang="en-US" cap="none" sz="1000" b="1" i="1" u="none" baseline="0">
                <a:solidFill>
                  <a:srgbClr val="FFFFFF"/>
                </a:solidFill>
                <a:latin typeface="Arial"/>
                <a:ea typeface="Arial"/>
                <a:cs typeface="Arial"/>
              </a:defRPr>
            </a:pPr>
          </a:p>
        </c:txPr>
        <c:crossAx val="49913417"/>
        <c:crosses val="autoZero"/>
        <c:auto val="1"/>
        <c:lblOffset val="100"/>
        <c:noMultiLvlLbl val="0"/>
      </c:catAx>
      <c:valAx>
        <c:axId val="499134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t>
                </a:r>
              </a:p>
            </c:rich>
          </c:tx>
          <c:layout/>
          <c:overlay val="0"/>
          <c:spPr>
            <a:noFill/>
            <a:ln>
              <a:noFill/>
            </a:ln>
          </c:spPr>
        </c:title>
        <c:majorGridlines>
          <c:spPr>
            <a:ln w="12700">
              <a:solidFill>
                <a:srgbClr val="FF0000"/>
              </a:solidFill>
            </a:ln>
          </c:spPr>
        </c:majorGridlines>
        <c:delete val="0"/>
        <c:numFmt formatCode="General" sourceLinked="1"/>
        <c:majorTickMark val="out"/>
        <c:minorTickMark val="none"/>
        <c:tickLblPos val="low"/>
        <c:spPr>
          <a:ln w="3175">
            <a:noFill/>
          </a:ln>
        </c:spPr>
        <c:txPr>
          <a:bodyPr vert="horz" rot="0"/>
          <a:lstStyle/>
          <a:p>
            <a:pPr>
              <a:defRPr lang="en-US" cap="none" sz="1000" b="1" i="1" u="none" baseline="0">
                <a:solidFill>
                  <a:srgbClr val="FFFFFF"/>
                </a:solidFill>
                <a:latin typeface="Arial"/>
                <a:ea typeface="Arial"/>
                <a:cs typeface="Arial"/>
              </a:defRPr>
            </a:pPr>
          </a:p>
        </c:txPr>
        <c:crossAx val="20459016"/>
        <c:crossesAt val="1"/>
        <c:crossBetween val="between"/>
        <c:dispUnits/>
      </c:valAx>
      <c:spPr>
        <a:noFill/>
        <a:ln>
          <a:noFill/>
        </a:ln>
      </c:spPr>
    </c:plotArea>
    <c:legend>
      <c:legendPos val="r"/>
      <c:layout/>
      <c:overlay val="0"/>
      <c:spPr>
        <a:noFill/>
      </c:spPr>
      <c:txPr>
        <a:bodyPr vert="horz" rot="0"/>
        <a:lstStyle/>
        <a:p>
          <a:pPr>
            <a:defRPr lang="en-US" cap="none" sz="1000" b="1" i="1" u="none" baseline="0">
              <a:solidFill>
                <a:srgbClr val="FFFFFF"/>
              </a:solidFill>
              <a:latin typeface="Arial"/>
              <a:ea typeface="Arial"/>
              <a:cs typeface="Arial"/>
            </a:defRPr>
          </a:pPr>
        </a:p>
      </c:txPr>
    </c:legend>
    <c:plotVisOnly val="0"/>
    <c:dispBlanksAs val="gap"/>
    <c:showDLblsOverMax val="0"/>
  </c:chart>
  <c:spPr>
    <a:solidFill>
      <a:srgbClr val="000000"/>
    </a:solidFill>
    <a:ln w="3175">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0" i="0" u="none" baseline="0">
                <a:solidFill>
                  <a:srgbClr val="000000"/>
                </a:solidFill>
                <a:latin typeface="Arial"/>
                <a:ea typeface="Arial"/>
                <a:cs typeface="Arial"/>
              </a:rPr>
              <a:t>MMW Performance</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 Entry Form'!$Q$3:$Q$37</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'Data Entry Form'!$P$3:$P$37</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marker val="1"/>
        <c:axId val="46567570"/>
        <c:axId val="16454947"/>
      </c:lineChart>
      <c:catAx>
        <c:axId val="46567570"/>
        <c:scaling>
          <c:orientation val="minMax"/>
        </c:scaling>
        <c:axPos val="b"/>
        <c:title>
          <c:tx>
            <c:rich>
              <a:bodyPr vert="horz" rot="0" anchor="ctr"/>
              <a:lstStyle/>
              <a:p>
                <a:pPr algn="ctr">
                  <a:defRPr/>
                </a:pPr>
                <a:r>
                  <a:rPr lang="en-US" cap="none" sz="1250" b="0" i="0" u="none" baseline="0">
                    <a:solidFill>
                      <a:srgbClr val="000000"/>
                    </a:solidFill>
                    <a:latin typeface="Arial"/>
                    <a:ea typeface="Arial"/>
                    <a:cs typeface="Arial"/>
                  </a:rPr>
                  <a:t>Test Number</a:t>
                </a:r>
              </a:p>
            </c:rich>
          </c:tx>
          <c:layout/>
          <c:overlay val="0"/>
          <c:spPr>
            <a:noFill/>
            <a:ln>
              <a:noFill/>
            </a:ln>
          </c:spPr>
        </c:title>
        <c:delete val="0"/>
        <c:numFmt formatCode="General" sourceLinked="1"/>
        <c:majorTickMark val="out"/>
        <c:minorTickMark val="none"/>
        <c:tickLblPos val="low"/>
        <c:txPr>
          <a:bodyPr vert="horz" rot="0"/>
          <a:lstStyle/>
          <a:p>
            <a:pPr>
              <a:defRPr lang="en-US" cap="none" sz="1250" b="0" i="0" u="none" baseline="0">
                <a:solidFill>
                  <a:srgbClr val="000000"/>
                </a:solidFill>
                <a:latin typeface="Arial"/>
                <a:ea typeface="Arial"/>
                <a:cs typeface="Arial"/>
              </a:defRPr>
            </a:pPr>
          </a:p>
        </c:txPr>
        <c:crossAx val="16454947"/>
        <c:crosses val="autoZero"/>
        <c:auto val="1"/>
        <c:lblOffset val="100"/>
        <c:noMultiLvlLbl val="0"/>
      </c:catAx>
      <c:valAx>
        <c:axId val="16454947"/>
        <c:scaling>
          <c:orientation val="minMax"/>
        </c:scaling>
        <c:axPos val="l"/>
        <c:title>
          <c:tx>
            <c:rich>
              <a:bodyPr vert="horz" rot="-5400000" anchor="ctr"/>
              <a:lstStyle/>
              <a:p>
                <a:pPr algn="ctr">
                  <a:defRPr/>
                </a:pPr>
                <a:r>
                  <a:rPr lang="en-US" cap="none" sz="1250" b="0" i="0" u="none" baseline="0">
                    <a:solidFill>
                      <a:srgbClr val="000000"/>
                    </a:solidFill>
                    <a:latin typeface="Arial"/>
                    <a:ea typeface="Arial"/>
                    <a:cs typeface="Arial"/>
                  </a:rPr>
                  <a:t>MMW Value</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250" b="0" i="0" u="none" baseline="0">
                <a:solidFill>
                  <a:srgbClr val="000000"/>
                </a:solidFill>
                <a:latin typeface="Arial"/>
                <a:ea typeface="Arial"/>
                <a:cs typeface="Arial"/>
              </a:defRPr>
            </a:pPr>
          </a:p>
        </c:txPr>
        <c:crossAx val="46567570"/>
        <c:crossesAt val="1"/>
        <c:crossBetween val="between"/>
        <c:dispUnits/>
      </c:valAx>
      <c:spPr>
        <a:solidFill>
          <a:srgbClr val="B3B3B3"/>
        </a:solidFill>
        <a:ln w="12700">
          <a:solidFill>
            <a:srgbClr val="808080"/>
          </a:solidFill>
        </a:ln>
      </c:spPr>
    </c:plotArea>
    <c:legend>
      <c:legendPos val="r"/>
      <c:layout/>
      <c:overlay val="0"/>
      <c:txPr>
        <a:bodyPr vert="horz" rot="0"/>
        <a:lstStyle/>
        <a:p>
          <a:pPr>
            <a:defRPr lang="en-US" cap="none" sz="1250" b="0" i="0" u="none" baseline="0">
              <a:solidFill>
                <a:srgbClr val="000000"/>
              </a:solidFill>
              <a:latin typeface="Arial"/>
              <a:ea typeface="Arial"/>
              <a:cs typeface="Arial"/>
            </a:defRPr>
          </a:pPr>
        </a:p>
      </c:txPr>
    </c:legend>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Percent of Faraday Efficiency</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 Entry Form'!$R$3:$R$37</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marker val="1"/>
        <c:axId val="13876796"/>
        <c:axId val="57782301"/>
      </c:lineChart>
      <c:catAx>
        <c:axId val="13876796"/>
        <c:scaling>
          <c:orientation val="minMax"/>
        </c:scaling>
        <c:axPos val="b"/>
        <c:title>
          <c:tx>
            <c:rich>
              <a:bodyPr vert="horz" rot="0" anchor="ctr"/>
              <a:lstStyle/>
              <a:p>
                <a:pPr algn="ctr">
                  <a:defRPr/>
                </a:pPr>
                <a:r>
                  <a:rPr lang="en-US" cap="none" sz="1425" b="1" i="0" u="none" baseline="0">
                    <a:solidFill>
                      <a:srgbClr val="000000"/>
                    </a:solidFill>
                    <a:latin typeface="Arial"/>
                    <a:ea typeface="Arial"/>
                    <a:cs typeface="Arial"/>
                  </a:rPr>
                  <a:t>Test Number</a:t>
                </a:r>
              </a:p>
            </c:rich>
          </c:tx>
          <c:layout/>
          <c:overlay val="0"/>
          <c:spPr>
            <a:noFill/>
            <a:ln>
              <a:noFill/>
            </a:ln>
          </c:spPr>
        </c:title>
        <c:delete val="0"/>
        <c:numFmt formatCode="General" sourceLinked="1"/>
        <c:majorTickMark val="out"/>
        <c:minorTickMark val="none"/>
        <c:tickLblPos val="low"/>
        <c:txPr>
          <a:bodyPr vert="horz" rot="0"/>
          <a:lstStyle/>
          <a:p>
            <a:pPr>
              <a:defRPr lang="en-US" cap="none" sz="1425" b="0" i="0" u="none" baseline="0">
                <a:solidFill>
                  <a:srgbClr val="000000"/>
                </a:solidFill>
                <a:latin typeface="Arial"/>
                <a:ea typeface="Arial"/>
                <a:cs typeface="Arial"/>
              </a:defRPr>
            </a:pPr>
          </a:p>
        </c:txPr>
        <c:crossAx val="57782301"/>
        <c:crosses val="autoZero"/>
        <c:auto val="1"/>
        <c:lblOffset val="100"/>
        <c:noMultiLvlLbl val="0"/>
      </c:catAx>
      <c:valAx>
        <c:axId val="57782301"/>
        <c:scaling>
          <c:orientation val="minMax"/>
        </c:scaling>
        <c:axPos val="l"/>
        <c:title>
          <c:tx>
            <c:rich>
              <a:bodyPr vert="horz" rot="-5400000" anchor="ctr"/>
              <a:lstStyle/>
              <a:p>
                <a:pPr algn="ctr">
                  <a:defRPr/>
                </a:pPr>
                <a:r>
                  <a:rPr lang="en-US" cap="none" sz="1425" b="1" i="0" u="none" baseline="0">
                    <a:solidFill>
                      <a:srgbClr val="000000"/>
                    </a:solidFill>
                    <a:latin typeface="Arial"/>
                    <a:ea typeface="Arial"/>
                    <a:cs typeface="Arial"/>
                  </a:rPr>
                  <a:t>Percent of Faraday</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425" b="0" i="0" u="none" baseline="0">
                <a:solidFill>
                  <a:srgbClr val="000000"/>
                </a:solidFill>
                <a:latin typeface="Arial"/>
                <a:ea typeface="Arial"/>
                <a:cs typeface="Arial"/>
              </a:defRPr>
            </a:pPr>
          </a:p>
        </c:txPr>
        <c:crossAx val="13876796"/>
        <c:crossesAt val="1"/>
        <c:crossBetween val="between"/>
        <c:dispUnits/>
      </c:valAx>
      <c:spPr>
        <a:solidFill>
          <a:srgbClr val="B3B3B3"/>
        </a:solidFill>
        <a:ln w="12700">
          <a:solidFill>
            <a:srgbClr val="808080"/>
          </a:solidFill>
        </a:ln>
      </c:spPr>
    </c:plotArea>
    <c:legend>
      <c:legendPos val="r"/>
      <c:layout/>
      <c:overlay val="0"/>
      <c:txPr>
        <a:bodyPr vert="horz" rot="0"/>
        <a:lstStyle/>
        <a:p>
          <a:pPr>
            <a:defRPr lang="en-US" cap="none" sz="1425"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123825</xdr:rowOff>
    </xdr:from>
    <xdr:to>
      <xdr:col>6</xdr:col>
      <xdr:colOff>9525</xdr:colOff>
      <xdr:row>14</xdr:row>
      <xdr:rowOff>19050</xdr:rowOff>
    </xdr:to>
    <xdr:sp fLocksText="0">
      <xdr:nvSpPr>
        <xdr:cNvPr id="1" name="TextBox 6"/>
        <xdr:cNvSpPr txBox="1">
          <a:spLocks noChangeArrowheads="1"/>
        </xdr:cNvSpPr>
      </xdr:nvSpPr>
      <xdr:spPr>
        <a:xfrm>
          <a:off x="333375" y="866775"/>
          <a:ext cx="4876800" cy="15144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Faraday electrolysis efficiency uses quantities of electrons (coulombs) and moles of gas to determine the efficiency of an electrolytic cell relative to current.
According to Faraday law, 4 moles of electrons moving through a cell will create 2 moles of H2 gas, and 1 mole of O2 gas, at 100 percent Faraday Efficiency.
First convert 4 moles of electrons into amps. 4 moles * avagadro's number =
4 * 6.0221417e23 = 2.408856716e24 (electrons)</a:t>
          </a:r>
        </a:p>
      </xdr:txBody>
    </xdr:sp>
    <xdr:clientData/>
  </xdr:twoCellAnchor>
  <xdr:twoCellAnchor>
    <xdr:from>
      <xdr:col>1</xdr:col>
      <xdr:colOff>38100</xdr:colOff>
      <xdr:row>20</xdr:row>
      <xdr:rowOff>38100</xdr:rowOff>
    </xdr:from>
    <xdr:to>
      <xdr:col>5</xdr:col>
      <xdr:colOff>600075</xdr:colOff>
      <xdr:row>24</xdr:row>
      <xdr:rowOff>142875</xdr:rowOff>
    </xdr:to>
    <xdr:sp fLocksText="0">
      <xdr:nvSpPr>
        <xdr:cNvPr id="2" name="TextBox 7"/>
        <xdr:cNvSpPr txBox="1">
          <a:spLocks noChangeArrowheads="1"/>
        </xdr:cNvSpPr>
      </xdr:nvSpPr>
      <xdr:spPr>
        <a:xfrm>
          <a:off x="371475" y="3371850"/>
          <a:ext cx="4819650" cy="7524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Then divide the total electrons by 1 Coulomb (quantity of electrons)
2.4088567e24 (electrons) / 6.24150947e18 (1 Coulomb) = 385941 Coulombs
</a:t>
          </a:r>
        </a:p>
      </xdr:txBody>
    </xdr:sp>
    <xdr:clientData/>
  </xdr:twoCellAnchor>
  <xdr:twoCellAnchor>
    <xdr:from>
      <xdr:col>1</xdr:col>
      <xdr:colOff>9525</xdr:colOff>
      <xdr:row>29</xdr:row>
      <xdr:rowOff>123825</xdr:rowOff>
    </xdr:from>
    <xdr:to>
      <xdr:col>5</xdr:col>
      <xdr:colOff>600075</xdr:colOff>
      <xdr:row>33</xdr:row>
      <xdr:rowOff>47625</xdr:rowOff>
    </xdr:to>
    <xdr:sp fLocksText="0">
      <xdr:nvSpPr>
        <xdr:cNvPr id="3" name="TextBox 8"/>
        <xdr:cNvSpPr txBox="1">
          <a:spLocks noChangeArrowheads="1"/>
        </xdr:cNvSpPr>
      </xdr:nvSpPr>
      <xdr:spPr>
        <a:xfrm>
          <a:off x="342900" y="4914900"/>
          <a:ext cx="4848225" cy="5715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Now calculate the Amp Hours:
Since (1 Amp) = (1 Coulomb * 1 Second)
(385941 C) / (3600 Seconds) = 107.205 Amp Hours (Ah)
</a:t>
          </a:r>
        </a:p>
      </xdr:txBody>
    </xdr:sp>
    <xdr:clientData/>
  </xdr:twoCellAnchor>
  <xdr:twoCellAnchor>
    <xdr:from>
      <xdr:col>1</xdr:col>
      <xdr:colOff>0</xdr:colOff>
      <xdr:row>37</xdr:row>
      <xdr:rowOff>114300</xdr:rowOff>
    </xdr:from>
    <xdr:to>
      <xdr:col>6</xdr:col>
      <xdr:colOff>9525</xdr:colOff>
      <xdr:row>40</xdr:row>
      <xdr:rowOff>152400</xdr:rowOff>
    </xdr:to>
    <xdr:sp fLocksText="0">
      <xdr:nvSpPr>
        <xdr:cNvPr id="4" name="TextBox 9"/>
        <xdr:cNvSpPr txBox="1">
          <a:spLocks noChangeArrowheads="1"/>
        </xdr:cNvSpPr>
      </xdr:nvSpPr>
      <xdr:spPr>
        <a:xfrm>
          <a:off x="333375" y="6200775"/>
          <a:ext cx="4876800" cy="523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Now figure out how much gas is in 2 moles of H2, and 1 mole of O2.
According to the ideal gas law, one mole of gas has a volume of 24.446 Liters at 25 C, 1 Atm. 
</a:t>
          </a:r>
        </a:p>
      </xdr:txBody>
    </xdr:sp>
    <xdr:clientData/>
  </xdr:twoCellAnchor>
  <xdr:twoCellAnchor>
    <xdr:from>
      <xdr:col>1</xdr:col>
      <xdr:colOff>28575</xdr:colOff>
      <xdr:row>49</xdr:row>
      <xdr:rowOff>57150</xdr:rowOff>
    </xdr:from>
    <xdr:to>
      <xdr:col>5</xdr:col>
      <xdr:colOff>600075</xdr:colOff>
      <xdr:row>61</xdr:row>
      <xdr:rowOff>19050</xdr:rowOff>
    </xdr:to>
    <xdr:sp fLocksText="0">
      <xdr:nvSpPr>
        <xdr:cNvPr id="5" name="TextBox 10"/>
        <xdr:cNvSpPr txBox="1">
          <a:spLocks noChangeArrowheads="1"/>
        </xdr:cNvSpPr>
      </xdr:nvSpPr>
      <xdr:spPr>
        <a:xfrm>
          <a:off x="361950" y="8086725"/>
          <a:ext cx="4829175" cy="19050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So this is as exciting as Faraday Efficiency gets, it deals with Amps and Moles only (not watts or voltage).
So 107.205 Amps over one hour will generate 73.3 Liters of H2 O2 gas at 100 percent efficiency. Pretty boring.
However, it gets interesting when you throw the Gibbs Free Energy of water into the equation.
At 25 C the Gibbs Free Energy  237.18 Joules are required to convert 1 mole of H2O into 1 mole of H2 gas and a 1/2 mole of O2 gas.
</a:t>
          </a:r>
        </a:p>
      </xdr:txBody>
    </xdr:sp>
    <xdr:clientData/>
  </xdr:twoCellAnchor>
  <xdr:twoCellAnchor>
    <xdr:from>
      <xdr:col>8</xdr:col>
      <xdr:colOff>9525</xdr:colOff>
      <xdr:row>11</xdr:row>
      <xdr:rowOff>114300</xdr:rowOff>
    </xdr:from>
    <xdr:to>
      <xdr:col>12</xdr:col>
      <xdr:colOff>485775</xdr:colOff>
      <xdr:row>14</xdr:row>
      <xdr:rowOff>123825</xdr:rowOff>
    </xdr:to>
    <xdr:sp fLocksText="0">
      <xdr:nvSpPr>
        <xdr:cNvPr id="6" name="TextBox 11"/>
        <xdr:cNvSpPr txBox="1">
          <a:spLocks noChangeArrowheads="1"/>
        </xdr:cNvSpPr>
      </xdr:nvSpPr>
      <xdr:spPr>
        <a:xfrm>
          <a:off x="6200775" y="1990725"/>
          <a:ext cx="5257800" cy="4953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So if we multiply the Gibbs Free Energy (energy used to create 1.5 moles of gas) by 2, we should get the actual energy required to make the above quantity, 3 moles of gas.
</a:t>
          </a:r>
        </a:p>
      </xdr:txBody>
    </xdr:sp>
    <xdr:clientData/>
  </xdr:twoCellAnchor>
  <xdr:twoCellAnchor>
    <xdr:from>
      <xdr:col>8</xdr:col>
      <xdr:colOff>9525</xdr:colOff>
      <xdr:row>21</xdr:row>
      <xdr:rowOff>123825</xdr:rowOff>
    </xdr:from>
    <xdr:to>
      <xdr:col>13</xdr:col>
      <xdr:colOff>9525</xdr:colOff>
      <xdr:row>24</xdr:row>
      <xdr:rowOff>104775</xdr:rowOff>
    </xdr:to>
    <xdr:sp fLocksText="0">
      <xdr:nvSpPr>
        <xdr:cNvPr id="7" name="TextBox 12"/>
        <xdr:cNvSpPr txBox="1">
          <a:spLocks noChangeArrowheads="1"/>
        </xdr:cNvSpPr>
      </xdr:nvSpPr>
      <xdr:spPr>
        <a:xfrm>
          <a:off x="6200775" y="3619500"/>
          <a:ext cx="5391150" cy="4667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Convert 474.36 kJ to Watts:
474360 Joules / 3600 seconds = 131.7666 Watts
</a:t>
          </a:r>
        </a:p>
      </xdr:txBody>
    </xdr:sp>
    <xdr:clientData/>
  </xdr:twoCellAnchor>
  <xdr:twoCellAnchor>
    <xdr:from>
      <xdr:col>8</xdr:col>
      <xdr:colOff>0</xdr:colOff>
      <xdr:row>30</xdr:row>
      <xdr:rowOff>133350</xdr:rowOff>
    </xdr:from>
    <xdr:to>
      <xdr:col>12</xdr:col>
      <xdr:colOff>600075</xdr:colOff>
      <xdr:row>34</xdr:row>
      <xdr:rowOff>95250</xdr:rowOff>
    </xdr:to>
    <xdr:sp fLocksText="0">
      <xdr:nvSpPr>
        <xdr:cNvPr id="8" name="TextBox 13"/>
        <xdr:cNvSpPr txBox="1">
          <a:spLocks noChangeArrowheads="1"/>
        </xdr:cNvSpPr>
      </xdr:nvSpPr>
      <xdr:spPr>
        <a:xfrm>
          <a:off x="6191250" y="5086350"/>
          <a:ext cx="5381625" cy="6096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Now put everything together (amps &amp; voltage)
Since: Watts = Amps * Volts
</a:t>
          </a:r>
        </a:p>
      </xdr:txBody>
    </xdr:sp>
    <xdr:clientData/>
  </xdr:twoCellAnchor>
  <xdr:twoCellAnchor>
    <xdr:from>
      <xdr:col>8</xdr:col>
      <xdr:colOff>0</xdr:colOff>
      <xdr:row>38</xdr:row>
      <xdr:rowOff>76200</xdr:rowOff>
    </xdr:from>
    <xdr:to>
      <xdr:col>12</xdr:col>
      <xdr:colOff>600075</xdr:colOff>
      <xdr:row>44</xdr:row>
      <xdr:rowOff>19050</xdr:rowOff>
    </xdr:to>
    <xdr:sp fLocksText="0">
      <xdr:nvSpPr>
        <xdr:cNvPr id="9" name="TextBox 14"/>
        <xdr:cNvSpPr txBox="1">
          <a:spLocks noChangeArrowheads="1"/>
        </xdr:cNvSpPr>
      </xdr:nvSpPr>
      <xdr:spPr>
        <a:xfrm>
          <a:off x="6191250" y="6324600"/>
          <a:ext cx="5381625" cy="914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Volts = 1.229 V Which is considered the minimum voltage for electrolysis to occur at 25C, 101.325 kPa. Which is also 100 percent</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"Gibbs" Efficiency.
Calculate W/LPM and MMW: 
</a:t>
          </a:r>
        </a:p>
      </xdr:txBody>
    </xdr:sp>
    <xdr:clientData/>
  </xdr:twoCellAnchor>
  <xdr:twoCellAnchor>
    <xdr:from>
      <xdr:col>7</xdr:col>
      <xdr:colOff>495300</xdr:colOff>
      <xdr:row>2</xdr:row>
      <xdr:rowOff>9525</xdr:rowOff>
    </xdr:from>
    <xdr:to>
      <xdr:col>12</xdr:col>
      <xdr:colOff>447675</xdr:colOff>
      <xdr:row>6</xdr:row>
      <xdr:rowOff>142875</xdr:rowOff>
    </xdr:to>
    <xdr:sp fLocksText="0">
      <xdr:nvSpPr>
        <xdr:cNvPr id="10" name="TextBox 15"/>
        <xdr:cNvSpPr txBox="1">
          <a:spLocks noChangeArrowheads="1"/>
        </xdr:cNvSpPr>
      </xdr:nvSpPr>
      <xdr:spPr>
        <a:xfrm>
          <a:off x="6172200" y="428625"/>
          <a:ext cx="5248275" cy="7810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2200" b="0" i="0" u="none" baseline="0">
              <a:latin typeface="Arial"/>
              <a:ea typeface="Arial"/>
              <a:cs typeface="Arial"/>
            </a:rPr>
            <a:t>From the bottom, 
Continue in this Column</a:t>
          </a:r>
        </a:p>
      </xdr:txBody>
    </xdr:sp>
    <xdr:clientData/>
  </xdr:twoCellAnchor>
  <xdr:twoCellAnchor>
    <xdr:from>
      <xdr:col>0</xdr:col>
      <xdr:colOff>304800</xdr:colOff>
      <xdr:row>75</xdr:row>
      <xdr:rowOff>133350</xdr:rowOff>
    </xdr:from>
    <xdr:to>
      <xdr:col>5</xdr:col>
      <xdr:colOff>552450</xdr:colOff>
      <xdr:row>80</xdr:row>
      <xdr:rowOff>66675</xdr:rowOff>
    </xdr:to>
    <xdr:sp fLocksText="0">
      <xdr:nvSpPr>
        <xdr:cNvPr id="11" name="TextBox 16"/>
        <xdr:cNvSpPr txBox="1">
          <a:spLocks noChangeArrowheads="1"/>
        </xdr:cNvSpPr>
      </xdr:nvSpPr>
      <xdr:spPr>
        <a:xfrm>
          <a:off x="304800" y="12372975"/>
          <a:ext cx="4838700" cy="7429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600" b="0" i="0" u="none" baseline="0">
              <a:latin typeface="Arial"/>
              <a:ea typeface="Arial"/>
              <a:cs typeface="Arial"/>
            </a:rPr>
            <a:t>
Continue to top of next Column</a:t>
          </a:r>
        </a:p>
      </xdr:txBody>
    </xdr:sp>
    <xdr:clientData/>
  </xdr:twoCellAnchor>
  <xdr:twoCellAnchor>
    <xdr:from>
      <xdr:col>8</xdr:col>
      <xdr:colOff>9525</xdr:colOff>
      <xdr:row>61</xdr:row>
      <xdr:rowOff>85725</xdr:rowOff>
    </xdr:from>
    <xdr:to>
      <xdr:col>12</xdr:col>
      <xdr:colOff>361950</xdr:colOff>
      <xdr:row>68</xdr:row>
      <xdr:rowOff>28575</xdr:rowOff>
    </xdr:to>
    <xdr:sp fLocksText="0">
      <xdr:nvSpPr>
        <xdr:cNvPr id="12" name="TextBox 17"/>
        <xdr:cNvSpPr txBox="1">
          <a:spLocks noChangeArrowheads="1"/>
        </xdr:cNvSpPr>
      </xdr:nvSpPr>
      <xdr:spPr>
        <a:xfrm>
          <a:off x="6200775" y="10058400"/>
          <a:ext cx="5133975" cy="10763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This solution came from Greg   
http://h2science.blogspot.com/
Bob Campbell entered from Greg's Blog this information so that there would be no doubt about the solution he has come up with.  </a:t>
          </a:r>
        </a:p>
      </xdr:txBody>
    </xdr:sp>
    <xdr:clientData/>
  </xdr:twoCellAnchor>
  <xdr:twoCellAnchor>
    <xdr:from>
      <xdr:col>3</xdr:col>
      <xdr:colOff>1314450</xdr:colOff>
      <xdr:row>48</xdr:row>
      <xdr:rowOff>66675</xdr:rowOff>
    </xdr:from>
    <xdr:to>
      <xdr:col>8</xdr:col>
      <xdr:colOff>142875</xdr:colOff>
      <xdr:row>48</xdr:row>
      <xdr:rowOff>66675</xdr:rowOff>
    </xdr:to>
    <xdr:sp>
      <xdr:nvSpPr>
        <xdr:cNvPr id="13" name="Line 18"/>
        <xdr:cNvSpPr>
          <a:spLocks/>
        </xdr:cNvSpPr>
      </xdr:nvSpPr>
      <xdr:spPr>
        <a:xfrm>
          <a:off x="3962400" y="7934325"/>
          <a:ext cx="2371725" cy="0"/>
        </a:xfrm>
        <a:prstGeom prst="line">
          <a:avLst/>
        </a:prstGeom>
        <a:noFill/>
        <a:ln w="9360"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971550</xdr:colOff>
      <xdr:row>37</xdr:row>
      <xdr:rowOff>47625</xdr:rowOff>
    </xdr:from>
    <xdr:to>
      <xdr:col>9</xdr:col>
      <xdr:colOff>238125</xdr:colOff>
      <xdr:row>37</xdr:row>
      <xdr:rowOff>47625</xdr:rowOff>
    </xdr:to>
    <xdr:sp>
      <xdr:nvSpPr>
        <xdr:cNvPr id="14" name="Line 19"/>
        <xdr:cNvSpPr>
          <a:spLocks/>
        </xdr:cNvSpPr>
      </xdr:nvSpPr>
      <xdr:spPr>
        <a:xfrm>
          <a:off x="3619500" y="6134100"/>
          <a:ext cx="4038600" cy="0"/>
        </a:xfrm>
        <a:prstGeom prst="line">
          <a:avLst/>
        </a:prstGeom>
        <a:noFill/>
        <a:ln w="9360"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62</xdr:row>
      <xdr:rowOff>123825</xdr:rowOff>
    </xdr:from>
    <xdr:to>
      <xdr:col>5</xdr:col>
      <xdr:colOff>600075</xdr:colOff>
      <xdr:row>66</xdr:row>
      <xdr:rowOff>9525</xdr:rowOff>
    </xdr:to>
    <xdr:sp>
      <xdr:nvSpPr>
        <xdr:cNvPr id="15" name="TextBox 20"/>
        <xdr:cNvSpPr txBox="1">
          <a:spLocks noChangeArrowheads="1"/>
        </xdr:cNvSpPr>
      </xdr:nvSpPr>
      <xdr:spPr>
        <a:xfrm>
          <a:off x="342900" y="10258425"/>
          <a:ext cx="48482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Just a side note for those who are more familiar with Litters/Hour/Amp
Using the 22.4 L at 273.15K and multiplying it by 3 Moles and then dividing by the amp-hours required to make it we get the recognizable figure of 0.627 LPH/Amp
</a:t>
          </a:r>
        </a:p>
      </xdr:txBody>
    </xdr:sp>
    <xdr:clientData/>
  </xdr:twoCellAnchor>
  <xdr:twoCellAnchor>
    <xdr:from>
      <xdr:col>1</xdr:col>
      <xdr:colOff>0</xdr:colOff>
      <xdr:row>82</xdr:row>
      <xdr:rowOff>47625</xdr:rowOff>
    </xdr:from>
    <xdr:to>
      <xdr:col>12</xdr:col>
      <xdr:colOff>342900</xdr:colOff>
      <xdr:row>104</xdr:row>
      <xdr:rowOff>114300</xdr:rowOff>
    </xdr:to>
    <xdr:sp>
      <xdr:nvSpPr>
        <xdr:cNvPr id="16" name="TextBox 23"/>
        <xdr:cNvSpPr txBox="1">
          <a:spLocks noChangeArrowheads="1"/>
        </xdr:cNvSpPr>
      </xdr:nvSpPr>
      <xdr:spPr>
        <a:xfrm>
          <a:off x="333375" y="13420725"/>
          <a:ext cx="10982325" cy="362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From Wikipedia, the free encyclopedia
The Gibbs free energy, originally called available energy, was developed in the 1870s by the American mathematical physicist Josiah Gibbs. In 1873, in a footnote, Gibbs defined what he called the “available energy” of a body as such:
</a:t>
          </a:r>
          <a:r>
            <a:rPr lang="en-US" cap="none" sz="1000" b="1" i="0" u="none" baseline="0">
              <a:latin typeface="Arial"/>
              <a:ea typeface="Arial"/>
              <a:cs typeface="Arial"/>
            </a:rPr>
            <a:t>“ The greatest amount of mechanical work which can be obtained from a given quantity of a certain substance in a given initial state, without increasing its total volume or allowing heat to pass to or from external bodies, except such as at the close of the processes are left in their initial condition. ” </a:t>
          </a:r>
          <a:r>
            <a:rPr lang="en-US" cap="none" sz="1000" b="0" i="0" u="none" baseline="0">
              <a:latin typeface="Arial"/>
              <a:ea typeface="Arial"/>
              <a:cs typeface="Arial"/>
            </a:rPr>
            <a:t>
The initial state of the body, according to Gibbs, is supposed to be such that "the body can be made to pass from it to states of dissipated energy by reversible processes." In his 1876 magnum opus On the Equilibrium of Heterogeneous Substances, a graphical analysis of multi-phase chemical systems, he engaged his thoughts on chemical free energy in full.
In the history of thermodynamics, On the Equilibrium of Heterogeneous Substances is a 300-page paper written by American mathematical-engineer Willard Gibbs. It is one of the founding papers in thermodynamics, along with German physicist Hermann von Helmholtz's 1882 paper "Thermodynamik chemischer Vorgange". Together they form the foundation of chemical thermodynamics as well as a large part of physical chemistry.[1][2]
Gibbs's Equilibrium marks the beginning of chemical thermodynamics by integrating chemical, physical, electrical, and electromagnetic phenomena into a coherent system. It introduced concepts such as chemical potential, phase rule, and others, which form the basis for modern physical chemistry. American writer Bill Bryson describes Gibbs's Equilibrium paper as "the Principia of thermodynamics".[3]
</a:t>
          </a:r>
        </a:p>
      </xdr:txBody>
    </xdr:sp>
    <xdr:clientData/>
  </xdr:twoCellAnchor>
  <xdr:twoCellAnchor>
    <xdr:from>
      <xdr:col>1</xdr:col>
      <xdr:colOff>47625</xdr:colOff>
      <xdr:row>0</xdr:row>
      <xdr:rowOff>28575</xdr:rowOff>
    </xdr:from>
    <xdr:to>
      <xdr:col>6</xdr:col>
      <xdr:colOff>57150</xdr:colOff>
      <xdr:row>3</xdr:row>
      <xdr:rowOff>142875</xdr:rowOff>
    </xdr:to>
    <xdr:sp>
      <xdr:nvSpPr>
        <xdr:cNvPr id="17" name="TextBox 24"/>
        <xdr:cNvSpPr txBox="1">
          <a:spLocks noChangeArrowheads="1"/>
        </xdr:cNvSpPr>
      </xdr:nvSpPr>
      <xdr:spPr>
        <a:xfrm>
          <a:off x="381000" y="28575"/>
          <a:ext cx="48768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Start Here</a:t>
          </a:r>
          <a:r>
            <a:rPr lang="en-US" cap="none" sz="1000" b="0" i="0" u="none" baseline="0">
              <a:latin typeface="Arial"/>
              <a:ea typeface="Arial"/>
              <a:cs typeface="Arial"/>
            </a:rPr>
            <a:t> 
</a:t>
          </a:r>
          <a:r>
            <a:rPr lang="en-US" cap="none" sz="1000" b="1" i="0" u="none" baseline="0">
              <a:latin typeface="Arial"/>
              <a:ea typeface="Arial"/>
              <a:cs typeface="Arial"/>
            </a:rPr>
            <a:t>for a step by step process of the solution to the
Ideal Electrolyses of H20 as it relates to Volts and Amperes</a:t>
          </a:r>
        </a:p>
      </xdr:txBody>
    </xdr:sp>
    <xdr:clientData/>
  </xdr:twoCellAnchor>
  <xdr:twoCellAnchor>
    <xdr:from>
      <xdr:col>4</xdr:col>
      <xdr:colOff>219075</xdr:colOff>
      <xdr:row>36</xdr:row>
      <xdr:rowOff>38100</xdr:rowOff>
    </xdr:from>
    <xdr:to>
      <xdr:col>7</xdr:col>
      <xdr:colOff>466725</xdr:colOff>
      <xdr:row>37</xdr:row>
      <xdr:rowOff>85725</xdr:rowOff>
    </xdr:to>
    <xdr:sp>
      <xdr:nvSpPr>
        <xdr:cNvPr id="18" name="TextBox 25"/>
        <xdr:cNvSpPr txBox="1">
          <a:spLocks noChangeArrowheads="1"/>
        </xdr:cNvSpPr>
      </xdr:nvSpPr>
      <xdr:spPr>
        <a:xfrm>
          <a:off x="4200525" y="5962650"/>
          <a:ext cx="19431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number from comes here</a:t>
          </a:r>
        </a:p>
      </xdr:txBody>
    </xdr:sp>
    <xdr:clientData/>
  </xdr:twoCellAnchor>
  <xdr:twoCellAnchor>
    <xdr:from>
      <xdr:col>4</xdr:col>
      <xdr:colOff>114300</xdr:colOff>
      <xdr:row>47</xdr:row>
      <xdr:rowOff>95250</xdr:rowOff>
    </xdr:from>
    <xdr:to>
      <xdr:col>7</xdr:col>
      <xdr:colOff>361950</xdr:colOff>
      <xdr:row>48</xdr:row>
      <xdr:rowOff>142875</xdr:rowOff>
    </xdr:to>
    <xdr:sp>
      <xdr:nvSpPr>
        <xdr:cNvPr id="19" name="TextBox 26"/>
        <xdr:cNvSpPr txBox="1">
          <a:spLocks noChangeArrowheads="1"/>
        </xdr:cNvSpPr>
      </xdr:nvSpPr>
      <xdr:spPr>
        <a:xfrm>
          <a:off x="4095750" y="7800975"/>
          <a:ext cx="19431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number from comes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9</xdr:col>
      <xdr:colOff>619125</xdr:colOff>
      <xdr:row>34</xdr:row>
      <xdr:rowOff>85725</xdr:rowOff>
    </xdr:to>
    <xdr:graphicFrame>
      <xdr:nvGraphicFramePr>
        <xdr:cNvPr id="1" name="Chart 1"/>
        <xdr:cNvGraphicFramePr/>
      </xdr:nvGraphicFramePr>
      <xdr:xfrm>
        <a:off x="342900" y="180975"/>
        <a:ext cx="72199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25</xdr:col>
      <xdr:colOff>400050</xdr:colOff>
      <xdr:row>30</xdr:row>
      <xdr:rowOff>152400</xdr:rowOff>
    </xdr:to>
    <xdr:graphicFrame>
      <xdr:nvGraphicFramePr>
        <xdr:cNvPr id="1" name="Chart 1"/>
        <xdr:cNvGraphicFramePr/>
      </xdr:nvGraphicFramePr>
      <xdr:xfrm>
        <a:off x="9525" y="0"/>
        <a:ext cx="15630525" cy="5010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25</xdr:col>
      <xdr:colOff>400050</xdr:colOff>
      <xdr:row>54</xdr:row>
      <xdr:rowOff>9525</xdr:rowOff>
    </xdr:to>
    <xdr:graphicFrame>
      <xdr:nvGraphicFramePr>
        <xdr:cNvPr id="2" name="Chart 2"/>
        <xdr:cNvGraphicFramePr/>
      </xdr:nvGraphicFramePr>
      <xdr:xfrm>
        <a:off x="19050" y="5029200"/>
        <a:ext cx="15621000" cy="3724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37</xdr:row>
      <xdr:rowOff>152400</xdr:rowOff>
    </xdr:from>
    <xdr:to>
      <xdr:col>14</xdr:col>
      <xdr:colOff>0</xdr:colOff>
      <xdr:row>51</xdr:row>
      <xdr:rowOff>161925</xdr:rowOff>
    </xdr:to>
    <xdr:pic>
      <xdr:nvPicPr>
        <xdr:cNvPr id="1" name="Graphics 1"/>
        <xdr:cNvPicPr preferRelativeResize="1">
          <a:picLocks noChangeAspect="1"/>
        </xdr:cNvPicPr>
      </xdr:nvPicPr>
      <xdr:blipFill>
        <a:blip r:embed="rId1"/>
        <a:stretch>
          <a:fillRect/>
        </a:stretch>
      </xdr:blipFill>
      <xdr:spPr>
        <a:xfrm>
          <a:off x="3619500" y="6143625"/>
          <a:ext cx="2238375" cy="2276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N73"/>
  <sheetViews>
    <sheetView tabSelected="1" workbookViewId="0" topLeftCell="A28">
      <selection activeCell="B43" sqref="B43"/>
    </sheetView>
  </sheetViews>
  <sheetFormatPr defaultColWidth="9.140625" defaultRowHeight="12.75"/>
  <cols>
    <col min="1" max="1" width="5.00390625" style="0" customWidth="1"/>
    <col min="2" max="2" width="16.28125" style="0" customWidth="1"/>
    <col min="3" max="3" width="18.421875" style="0" customWidth="1"/>
    <col min="4" max="4" width="20.00390625" style="0" customWidth="1"/>
    <col min="7" max="7" width="7.140625" style="0" customWidth="1"/>
    <col min="8" max="8" width="7.7109375" style="0" customWidth="1"/>
    <col min="9" max="9" width="18.421875" style="0" customWidth="1"/>
    <col min="10" max="10" width="19.57421875" style="0" customWidth="1"/>
    <col min="11" max="11" width="24.57421875" style="0" customWidth="1"/>
  </cols>
  <sheetData>
    <row r="1" spans="2:7" ht="12.75">
      <c r="B1" s="1"/>
      <c r="C1" s="1"/>
      <c r="D1" s="1"/>
      <c r="E1" s="1"/>
      <c r="F1" s="1"/>
      <c r="G1" s="1"/>
    </row>
    <row r="2" spans="2:7" ht="20.25">
      <c r="B2" s="78"/>
      <c r="C2" s="1"/>
      <c r="D2" s="1"/>
      <c r="E2" s="1"/>
      <c r="F2" s="1"/>
      <c r="G2" s="1"/>
    </row>
    <row r="3" spans="2:7" ht="12.75">
      <c r="B3" s="1"/>
      <c r="C3" s="1"/>
      <c r="D3" s="1"/>
      <c r="E3" s="1"/>
      <c r="F3" s="1"/>
      <c r="G3" s="1"/>
    </row>
    <row r="4" spans="2:7" ht="12.75">
      <c r="B4" s="1"/>
      <c r="C4" s="1"/>
      <c r="D4" s="1"/>
      <c r="E4" s="1"/>
      <c r="F4" s="1"/>
      <c r="G4" s="1"/>
    </row>
    <row r="5" spans="2:7" ht="12.75">
      <c r="B5" s="1"/>
      <c r="C5" s="1"/>
      <c r="D5" s="1"/>
      <c r="E5" s="1"/>
      <c r="F5" s="1"/>
      <c r="G5" s="1"/>
    </row>
    <row r="6" spans="2:7" ht="12.75">
      <c r="B6" s="1"/>
      <c r="C6" s="1"/>
      <c r="D6" s="1"/>
      <c r="E6" s="1"/>
      <c r="F6" s="1"/>
      <c r="G6" s="1"/>
    </row>
    <row r="7" spans="2:7" ht="12.75">
      <c r="B7" s="1"/>
      <c r="C7" s="1"/>
      <c r="D7" s="1"/>
      <c r="E7" s="1"/>
      <c r="F7" s="1"/>
      <c r="G7" s="1"/>
    </row>
    <row r="8" spans="2:7" ht="12.75">
      <c r="B8" s="1"/>
      <c r="C8" s="1"/>
      <c r="D8" s="1"/>
      <c r="E8" s="1"/>
      <c r="F8" s="1"/>
      <c r="G8" s="1"/>
    </row>
    <row r="9" spans="2:14" ht="12.75">
      <c r="B9" s="1"/>
      <c r="C9" s="1"/>
      <c r="D9" s="1"/>
      <c r="E9" s="1"/>
      <c r="F9" s="1"/>
      <c r="G9" s="1"/>
      <c r="J9" s="1"/>
      <c r="K9" s="1"/>
      <c r="L9" s="1"/>
      <c r="M9" s="1"/>
      <c r="N9" s="1"/>
    </row>
    <row r="10" spans="2:14" ht="12.75">
      <c r="B10" s="1"/>
      <c r="C10" s="1"/>
      <c r="D10" s="1"/>
      <c r="E10" s="1"/>
      <c r="F10" s="1"/>
      <c r="G10" s="1"/>
      <c r="J10" s="1"/>
      <c r="K10" s="1"/>
      <c r="L10" s="1"/>
      <c r="M10" s="1"/>
      <c r="N10" s="1"/>
    </row>
    <row r="11" spans="2:14" ht="12.75">
      <c r="B11" s="1"/>
      <c r="C11" s="1"/>
      <c r="D11" s="1"/>
      <c r="E11" s="1"/>
      <c r="F11" s="1"/>
      <c r="G11" s="1"/>
      <c r="J11" s="1"/>
      <c r="K11" s="1"/>
      <c r="L11" s="1"/>
      <c r="M11" s="1"/>
      <c r="N11" s="1"/>
    </row>
    <row r="12" spans="2:14" ht="12.75">
      <c r="B12" s="1"/>
      <c r="C12" s="1"/>
      <c r="D12" s="1"/>
      <c r="E12" s="1"/>
      <c r="F12" s="1"/>
      <c r="G12" s="1"/>
      <c r="J12" s="1"/>
      <c r="K12" s="1"/>
      <c r="L12" s="1"/>
      <c r="M12" s="1"/>
      <c r="N12" s="1"/>
    </row>
    <row r="13" spans="2:14" ht="12.75">
      <c r="B13" s="1"/>
      <c r="C13" s="1"/>
      <c r="D13" s="1"/>
      <c r="E13" s="1"/>
      <c r="F13" s="1"/>
      <c r="G13" s="1"/>
      <c r="J13" s="1"/>
      <c r="K13" s="1"/>
      <c r="L13" s="1"/>
      <c r="M13" s="1"/>
      <c r="N13" s="1"/>
    </row>
    <row r="14" spans="2:7" ht="12.75">
      <c r="B14" s="1"/>
      <c r="C14" s="1"/>
      <c r="D14" s="1"/>
      <c r="E14" s="1"/>
      <c r="F14" s="1"/>
      <c r="G14" s="1"/>
    </row>
    <row r="15" spans="2:7" ht="12.75">
      <c r="B15" s="1"/>
      <c r="C15" s="1"/>
      <c r="D15" s="1"/>
      <c r="E15" s="1"/>
      <c r="F15" s="1"/>
      <c r="G15" s="1"/>
    </row>
    <row r="16" spans="2:7" ht="12.75">
      <c r="B16" s="1"/>
      <c r="C16" s="1"/>
      <c r="D16" s="1"/>
      <c r="E16" s="1"/>
      <c r="F16" s="1"/>
      <c r="G16" s="1"/>
    </row>
    <row r="17" spans="2:7" ht="12.75">
      <c r="B17" s="2" t="s">
        <v>0</v>
      </c>
      <c r="C17" s="2" t="s">
        <v>1</v>
      </c>
      <c r="D17" s="2" t="s">
        <v>2</v>
      </c>
      <c r="E17" s="1"/>
      <c r="F17" s="1"/>
      <c r="G17" s="1"/>
    </row>
    <row r="18" spans="2:14" ht="12.75">
      <c r="B18" s="2"/>
      <c r="C18" s="2" t="s">
        <v>3</v>
      </c>
      <c r="D18" s="2"/>
      <c r="E18" s="1"/>
      <c r="F18" s="1"/>
      <c r="G18" s="1"/>
      <c r="I18" s="2" t="s">
        <v>4</v>
      </c>
      <c r="J18" s="2" t="s">
        <v>5</v>
      </c>
      <c r="K18" s="2" t="s">
        <v>4</v>
      </c>
      <c r="L18" s="1"/>
      <c r="M18" s="1"/>
      <c r="N18" s="1"/>
    </row>
    <row r="19" spans="2:14" ht="12.75">
      <c r="B19" s="1">
        <v>4</v>
      </c>
      <c r="C19" s="3">
        <v>6.0221417E+23</v>
      </c>
      <c r="D19" s="3">
        <f>SUM(B19*C19)</f>
        <v>2.40885668E+24</v>
      </c>
      <c r="E19" s="1"/>
      <c r="F19" s="1"/>
      <c r="G19" s="1"/>
      <c r="I19" s="2" t="s">
        <v>6</v>
      </c>
      <c r="J19" s="2" t="s">
        <v>7</v>
      </c>
      <c r="K19" s="2" t="s">
        <v>6</v>
      </c>
      <c r="L19" s="1"/>
      <c r="M19" s="1"/>
      <c r="N19" s="1"/>
    </row>
    <row r="20" spans="2:14" ht="12.75">
      <c r="B20" s="1"/>
      <c r="C20" s="1"/>
      <c r="D20" s="1"/>
      <c r="E20" s="1"/>
      <c r="F20" s="1"/>
      <c r="G20" s="1"/>
      <c r="I20" s="2" t="s">
        <v>148</v>
      </c>
      <c r="J20" s="2" t="s">
        <v>8</v>
      </c>
      <c r="K20" s="2" t="s">
        <v>149</v>
      </c>
      <c r="L20" s="1"/>
      <c r="M20" s="1"/>
      <c r="N20" s="1"/>
    </row>
    <row r="21" spans="2:14" ht="12.75">
      <c r="B21" s="1"/>
      <c r="C21" s="1"/>
      <c r="D21" s="1"/>
      <c r="E21" s="1"/>
      <c r="F21" s="1"/>
      <c r="G21" s="1"/>
      <c r="I21" s="1">
        <v>237.18</v>
      </c>
      <c r="J21" s="1">
        <v>2</v>
      </c>
      <c r="K21" s="1">
        <f>SUM(I21*J21)</f>
        <v>474.36</v>
      </c>
      <c r="L21" s="1"/>
      <c r="M21" s="1"/>
      <c r="N21" s="1"/>
    </row>
    <row r="22" spans="2:14" ht="12.75">
      <c r="B22" s="1"/>
      <c r="C22" s="1"/>
      <c r="D22" s="1"/>
      <c r="E22" s="1"/>
      <c r="F22" s="1"/>
      <c r="G22" s="1"/>
      <c r="I22" s="1"/>
      <c r="J22" s="1"/>
      <c r="K22" s="1"/>
      <c r="L22" s="1"/>
      <c r="M22" s="1"/>
      <c r="N22" s="1"/>
    </row>
    <row r="23" spans="2:14" ht="12.75">
      <c r="B23" s="1"/>
      <c r="C23" s="1"/>
      <c r="D23" s="1"/>
      <c r="E23" s="1"/>
      <c r="F23" s="1"/>
      <c r="G23" s="1"/>
      <c r="I23" s="1"/>
      <c r="J23" s="1"/>
      <c r="K23" s="1"/>
      <c r="L23" s="1"/>
      <c r="M23" s="1"/>
      <c r="N23" s="1"/>
    </row>
    <row r="24" spans="2:14" ht="12.75">
      <c r="B24" s="1"/>
      <c r="C24" s="1"/>
      <c r="D24" s="1"/>
      <c r="E24" s="1"/>
      <c r="F24" s="1"/>
      <c r="G24" s="1"/>
      <c r="I24" s="1"/>
      <c r="J24" s="1"/>
      <c r="K24" s="1"/>
      <c r="L24" s="1"/>
      <c r="M24" s="1"/>
      <c r="N24" s="1"/>
    </row>
    <row r="25" spans="2:14" ht="12.75">
      <c r="B25" s="1"/>
      <c r="C25" s="1"/>
      <c r="D25" s="1"/>
      <c r="E25" s="1"/>
      <c r="F25" s="1"/>
      <c r="G25" s="1"/>
      <c r="I25" s="1"/>
      <c r="J25" s="1"/>
      <c r="K25" s="1"/>
      <c r="L25" s="1"/>
      <c r="M25" s="1"/>
      <c r="N25" s="1"/>
    </row>
    <row r="26" spans="2:14" ht="12.75">
      <c r="B26" s="1"/>
      <c r="C26" s="1"/>
      <c r="D26" s="1"/>
      <c r="E26" s="1"/>
      <c r="F26" s="1"/>
      <c r="G26" s="1"/>
      <c r="I26" s="2" t="s">
        <v>9</v>
      </c>
      <c r="J26" s="2" t="s">
        <v>10</v>
      </c>
      <c r="K26" s="2" t="s">
        <v>11</v>
      </c>
      <c r="L26" s="1"/>
      <c r="M26" s="1"/>
      <c r="N26" s="1"/>
    </row>
    <row r="27" spans="2:14" ht="12.75">
      <c r="B27" s="2" t="s">
        <v>2</v>
      </c>
      <c r="C27" s="2" t="s">
        <v>12</v>
      </c>
      <c r="D27" s="2" t="s">
        <v>13</v>
      </c>
      <c r="E27" s="1"/>
      <c r="F27" s="1"/>
      <c r="G27" s="1"/>
      <c r="I27" s="2" t="s">
        <v>14</v>
      </c>
      <c r="J27" s="2"/>
      <c r="K27" s="2"/>
      <c r="L27" s="1"/>
      <c r="M27" s="1"/>
      <c r="N27" s="1"/>
    </row>
    <row r="28" spans="2:14" ht="12.75">
      <c r="B28" s="2"/>
      <c r="C28" s="2" t="s">
        <v>15</v>
      </c>
      <c r="D28" s="2"/>
      <c r="E28" s="1"/>
      <c r="F28" s="1"/>
      <c r="G28" s="1"/>
      <c r="I28" s="1">
        <f>SUM(K21*1000)</f>
        <v>474360</v>
      </c>
      <c r="J28" s="1">
        <v>3600</v>
      </c>
      <c r="K28" s="1">
        <f>SUM(I28/J28)</f>
        <v>131.76666666666668</v>
      </c>
      <c r="L28" s="1"/>
      <c r="M28" s="1"/>
      <c r="N28" s="1"/>
    </row>
    <row r="29" spans="2:14" ht="12.75">
      <c r="B29" s="3">
        <f>SUM(D19)</f>
        <v>2.40885668E+24</v>
      </c>
      <c r="C29" s="4">
        <v>6.24150962915265E+18</v>
      </c>
      <c r="D29" s="3">
        <f>SUM(B29/C29)</f>
        <v>385941.35443591827</v>
      </c>
      <c r="E29" s="1"/>
      <c r="F29" s="1"/>
      <c r="G29" s="1"/>
      <c r="I29" s="1"/>
      <c r="J29" s="1"/>
      <c r="K29" s="1"/>
      <c r="L29" s="1"/>
      <c r="M29" s="1"/>
      <c r="N29" s="1"/>
    </row>
    <row r="30" spans="2:14" ht="12.75">
      <c r="B30" s="1"/>
      <c r="C30" s="1"/>
      <c r="D30" s="1"/>
      <c r="E30" s="1"/>
      <c r="F30" s="1"/>
      <c r="G30" s="1"/>
      <c r="I30" s="1"/>
      <c r="J30" s="1"/>
      <c r="K30" s="1"/>
      <c r="L30" s="1"/>
      <c r="M30" s="1"/>
      <c r="N30" s="1"/>
    </row>
    <row r="31" spans="2:14" ht="12.75">
      <c r="B31" s="1"/>
      <c r="C31" s="1"/>
      <c r="D31" s="1"/>
      <c r="E31" s="1"/>
      <c r="F31" s="1"/>
      <c r="G31" s="1"/>
      <c r="I31" s="1"/>
      <c r="J31" s="1"/>
      <c r="K31" s="1"/>
      <c r="L31" s="1"/>
      <c r="M31" s="1"/>
      <c r="N31" s="1"/>
    </row>
    <row r="32" spans="2:14" ht="12.75">
      <c r="B32" s="1"/>
      <c r="C32" s="1"/>
      <c r="D32" s="1"/>
      <c r="E32" s="1"/>
      <c r="F32" s="1"/>
      <c r="G32" s="1"/>
      <c r="I32" s="1"/>
      <c r="J32" s="1"/>
      <c r="K32" s="1"/>
      <c r="L32" s="1"/>
      <c r="M32" s="1"/>
      <c r="N32" s="1"/>
    </row>
    <row r="33" spans="2:14" ht="12.75">
      <c r="B33" s="1"/>
      <c r="C33" s="1"/>
      <c r="D33" s="1"/>
      <c r="E33" s="1"/>
      <c r="F33" s="1"/>
      <c r="G33" s="1"/>
      <c r="I33" s="1"/>
      <c r="J33" s="1"/>
      <c r="K33" s="1"/>
      <c r="L33" s="1"/>
      <c r="M33" s="1"/>
      <c r="N33" s="1"/>
    </row>
    <row r="34" spans="2:14" ht="12.75">
      <c r="B34" s="1"/>
      <c r="C34" s="1"/>
      <c r="D34" s="1"/>
      <c r="E34" s="1"/>
      <c r="F34" s="1"/>
      <c r="G34" s="1"/>
      <c r="I34" s="1"/>
      <c r="J34" s="1"/>
      <c r="K34" s="1"/>
      <c r="L34" s="1"/>
      <c r="M34" s="1"/>
      <c r="N34" s="1"/>
    </row>
    <row r="35" spans="2:14" ht="12.75">
      <c r="B35" s="1"/>
      <c r="C35" s="1"/>
      <c r="D35" s="1"/>
      <c r="E35" s="1"/>
      <c r="F35" s="1"/>
      <c r="G35" s="1"/>
      <c r="I35" s="1"/>
      <c r="J35" s="1"/>
      <c r="K35" s="1"/>
      <c r="L35" s="1"/>
      <c r="M35" s="1"/>
      <c r="N35" s="1"/>
    </row>
    <row r="36" spans="2:14" ht="12.75">
      <c r="B36" s="2" t="s">
        <v>13</v>
      </c>
      <c r="C36" s="2" t="s">
        <v>10</v>
      </c>
      <c r="D36" s="2" t="s">
        <v>16</v>
      </c>
      <c r="E36" s="1"/>
      <c r="F36" s="1"/>
      <c r="G36" s="1"/>
      <c r="I36" s="2" t="s">
        <v>11</v>
      </c>
      <c r="J36" s="2" t="s">
        <v>17</v>
      </c>
      <c r="K36" s="2" t="s">
        <v>18</v>
      </c>
      <c r="L36" s="1"/>
      <c r="M36" s="1"/>
      <c r="N36" s="1"/>
    </row>
    <row r="37" spans="2:14" ht="12.75">
      <c r="B37" s="3">
        <f>SUM(D29)</f>
        <v>385941.35443591827</v>
      </c>
      <c r="C37" s="1">
        <f>SUM(60*60)</f>
        <v>3600</v>
      </c>
      <c r="D37" s="5">
        <f>SUM(B37/C37)</f>
        <v>107.20593178775508</v>
      </c>
      <c r="E37" s="1"/>
      <c r="F37" s="1"/>
      <c r="G37" s="1"/>
      <c r="I37" s="1">
        <f>SUM(K28)</f>
        <v>131.76666666666668</v>
      </c>
      <c r="J37" s="5">
        <f>SUM(D37)</f>
        <v>107.20593178775508</v>
      </c>
      <c r="K37" s="5">
        <f>SUM(I37/J37)</f>
        <v>1.2290986559170685</v>
      </c>
      <c r="L37" s="1"/>
      <c r="M37" s="1"/>
      <c r="N37" s="1"/>
    </row>
    <row r="38" spans="2:14" ht="12.75">
      <c r="B38" s="1"/>
      <c r="C38" s="1"/>
      <c r="D38" s="1"/>
      <c r="E38" s="1"/>
      <c r="F38" s="1"/>
      <c r="G38" s="1"/>
      <c r="I38" s="1"/>
      <c r="J38" s="1"/>
      <c r="K38" s="1"/>
      <c r="L38" s="1"/>
      <c r="M38" s="1"/>
      <c r="N38" s="1"/>
    </row>
    <row r="39" spans="2:14" ht="12.75">
      <c r="B39" s="1"/>
      <c r="C39" s="1"/>
      <c r="D39" s="1"/>
      <c r="E39" s="1"/>
      <c r="F39" s="1"/>
      <c r="G39" s="1"/>
      <c r="I39" s="1"/>
      <c r="J39" s="1"/>
      <c r="K39" s="1"/>
      <c r="L39" s="1"/>
      <c r="M39" s="1"/>
      <c r="N39" s="1"/>
    </row>
    <row r="40" spans="2:14" ht="12.75">
      <c r="B40" s="1"/>
      <c r="C40" s="1"/>
      <c r="D40" s="1"/>
      <c r="E40" s="1"/>
      <c r="F40" s="1"/>
      <c r="G40" s="1"/>
      <c r="I40" s="1"/>
      <c r="J40" s="1"/>
      <c r="K40" s="1"/>
      <c r="L40" s="1"/>
      <c r="M40" s="1"/>
      <c r="N40" s="1"/>
    </row>
    <row r="41" spans="2:14" ht="12.75">
      <c r="B41" s="1"/>
      <c r="C41" s="1"/>
      <c r="D41" s="1"/>
      <c r="E41" s="1"/>
      <c r="F41" s="1"/>
      <c r="G41" s="1"/>
      <c r="I41" s="1"/>
      <c r="J41" s="1"/>
      <c r="K41" s="1"/>
      <c r="L41" s="1"/>
      <c r="M41" s="1"/>
      <c r="N41" s="1"/>
    </row>
    <row r="42" spans="2:14" ht="12.75">
      <c r="B42" s="1"/>
      <c r="C42" s="1"/>
      <c r="D42" s="1"/>
      <c r="E42" s="1"/>
      <c r="F42" s="1"/>
      <c r="G42" s="1"/>
      <c r="I42" s="1"/>
      <c r="J42" s="1"/>
      <c r="K42" s="1"/>
      <c r="L42" s="1"/>
      <c r="M42" s="1"/>
      <c r="N42" s="1"/>
    </row>
    <row r="43" spans="2:14" ht="12.75">
      <c r="B43" s="2" t="s">
        <v>152</v>
      </c>
      <c r="C43" s="2" t="s">
        <v>19</v>
      </c>
      <c r="D43" s="1"/>
      <c r="E43" s="1"/>
      <c r="F43" s="1"/>
      <c r="G43" s="1"/>
      <c r="I43" s="1"/>
      <c r="J43" s="1"/>
      <c r="K43" s="1"/>
      <c r="L43" s="1"/>
      <c r="M43" s="1"/>
      <c r="N43" s="1"/>
    </row>
    <row r="44" spans="2:14" ht="12.75">
      <c r="B44" s="2" t="s">
        <v>141</v>
      </c>
      <c r="C44" s="2" t="s">
        <v>142</v>
      </c>
      <c r="D44" s="1"/>
      <c r="E44" s="1"/>
      <c r="F44" s="1"/>
      <c r="G44" s="1"/>
      <c r="I44" s="1"/>
      <c r="J44" s="1"/>
      <c r="K44" s="1"/>
      <c r="L44" s="1"/>
      <c r="M44" s="1"/>
      <c r="N44" s="1"/>
    </row>
    <row r="45" spans="2:14" ht="12.75">
      <c r="B45" s="1">
        <v>22.4</v>
      </c>
      <c r="C45" s="1">
        <f>SUM((B45/273.15)*(273.15+25))</f>
        <v>24.450155592165473</v>
      </c>
      <c r="D45" s="1"/>
      <c r="E45" s="1"/>
      <c r="F45" s="1"/>
      <c r="G45" s="1"/>
      <c r="I45" s="1"/>
      <c r="J45" s="1"/>
      <c r="K45" s="1"/>
      <c r="L45" s="1"/>
      <c r="M45" s="1"/>
      <c r="N45" s="1"/>
    </row>
    <row r="46" spans="2:14" ht="12.75">
      <c r="B46" s="1"/>
      <c r="C46" s="1"/>
      <c r="D46" s="1"/>
      <c r="E46" s="1"/>
      <c r="F46" s="1"/>
      <c r="G46" s="1"/>
      <c r="I46" s="1"/>
      <c r="J46" s="1"/>
      <c r="K46" s="1"/>
      <c r="L46" s="1"/>
      <c r="M46" s="1"/>
      <c r="N46" s="1"/>
    </row>
    <row r="47" spans="2:14" ht="12.75">
      <c r="B47" s="2" t="s">
        <v>20</v>
      </c>
      <c r="C47" s="2" t="s">
        <v>21</v>
      </c>
      <c r="D47" s="2" t="s">
        <v>22</v>
      </c>
      <c r="E47" s="1"/>
      <c r="F47" s="1"/>
      <c r="G47" s="1"/>
      <c r="I47" s="2" t="s">
        <v>151</v>
      </c>
      <c r="J47" s="2" t="s">
        <v>23</v>
      </c>
      <c r="K47" s="2" t="s">
        <v>24</v>
      </c>
      <c r="L47" s="2" t="s">
        <v>150</v>
      </c>
      <c r="M47" s="1"/>
      <c r="N47" s="1"/>
    </row>
    <row r="48" spans="2:14" ht="12.75">
      <c r="B48" s="2" t="s">
        <v>0</v>
      </c>
      <c r="C48" s="2" t="s">
        <v>153</v>
      </c>
      <c r="D48" s="2" t="s">
        <v>25</v>
      </c>
      <c r="E48" s="1"/>
      <c r="F48" s="1"/>
      <c r="G48" s="1"/>
      <c r="I48" s="1"/>
      <c r="J48" s="1"/>
      <c r="K48" s="1"/>
      <c r="L48" s="2" t="s">
        <v>26</v>
      </c>
      <c r="M48" s="1"/>
      <c r="N48" s="1"/>
    </row>
    <row r="49" spans="2:14" ht="12.75">
      <c r="B49" s="1">
        <v>3</v>
      </c>
      <c r="C49" s="1">
        <f>SUM(C45)</f>
        <v>24.450155592165473</v>
      </c>
      <c r="D49" s="1">
        <f>SUM(B49*C49)</f>
        <v>73.35046677649642</v>
      </c>
      <c r="E49" s="1"/>
      <c r="F49" s="1"/>
      <c r="G49" s="1"/>
      <c r="I49" s="1">
        <f>SUM(D49)</f>
        <v>73.35046677649642</v>
      </c>
      <c r="J49" s="1">
        <v>60</v>
      </c>
      <c r="K49" s="1">
        <f>SUM(I49/J49)</f>
        <v>1.2225077796082737</v>
      </c>
      <c r="L49" s="1">
        <v>1000</v>
      </c>
      <c r="M49" s="1"/>
      <c r="N49" s="1"/>
    </row>
    <row r="50" spans="2:14" ht="12.75">
      <c r="B50" s="1"/>
      <c r="C50" s="1"/>
      <c r="D50" s="1"/>
      <c r="E50" s="1"/>
      <c r="F50" s="1"/>
      <c r="G50" s="1"/>
      <c r="I50" s="1"/>
      <c r="J50" s="1"/>
      <c r="K50" s="1"/>
      <c r="L50" s="1"/>
      <c r="M50" s="1"/>
      <c r="N50" s="1"/>
    </row>
    <row r="51" spans="2:14" ht="12.75">
      <c r="B51" s="1"/>
      <c r="C51" s="1"/>
      <c r="D51" s="1"/>
      <c r="E51" s="1"/>
      <c r="F51" s="1"/>
      <c r="G51" s="1"/>
      <c r="I51" s="6" t="s">
        <v>27</v>
      </c>
      <c r="J51" s="7" t="s">
        <v>24</v>
      </c>
      <c r="K51" s="7" t="s">
        <v>28</v>
      </c>
      <c r="L51" s="8"/>
      <c r="M51" s="1"/>
      <c r="N51" s="1"/>
    </row>
    <row r="52" spans="2:14" ht="12.75">
      <c r="B52" s="1"/>
      <c r="C52" s="1"/>
      <c r="D52" s="1"/>
      <c r="E52" s="1"/>
      <c r="F52" s="1"/>
      <c r="G52" s="1"/>
      <c r="I52" s="9"/>
      <c r="J52" s="10"/>
      <c r="K52" s="10"/>
      <c r="L52" s="11"/>
      <c r="M52" s="1"/>
      <c r="N52" s="1"/>
    </row>
    <row r="53" spans="2:14" ht="12.75">
      <c r="B53" s="1"/>
      <c r="C53" s="1"/>
      <c r="D53" s="1"/>
      <c r="E53" s="1"/>
      <c r="F53" s="1"/>
      <c r="G53" s="1"/>
      <c r="I53" s="12">
        <f>SUM(I37)</f>
        <v>131.76666666666668</v>
      </c>
      <c r="J53" s="13">
        <f>SUM(K49)</f>
        <v>1.2225077796082737</v>
      </c>
      <c r="K53" s="14">
        <f>SUM(J53/I53*L49)</f>
        <v>9.277822764545462</v>
      </c>
      <c r="L53" s="15"/>
      <c r="M53" s="1"/>
      <c r="N53" s="1"/>
    </row>
    <row r="54" spans="2:14" ht="12.75">
      <c r="B54" s="1"/>
      <c r="C54" s="1"/>
      <c r="D54" s="1"/>
      <c r="E54" s="1"/>
      <c r="F54" s="1"/>
      <c r="G54" s="1"/>
      <c r="I54" s="1"/>
      <c r="J54" s="1"/>
      <c r="K54" s="1"/>
      <c r="L54" s="1"/>
      <c r="M54" s="1"/>
      <c r="N54" s="1"/>
    </row>
    <row r="55" spans="2:7" ht="12.75">
      <c r="B55" s="1"/>
      <c r="C55" s="1"/>
      <c r="D55" s="1"/>
      <c r="E55" s="1"/>
      <c r="F55" s="1"/>
      <c r="G55" s="1"/>
    </row>
    <row r="56" spans="2:7" ht="12.75">
      <c r="B56" s="1"/>
      <c r="C56" s="1"/>
      <c r="D56" s="1"/>
      <c r="E56" s="1"/>
      <c r="F56" s="1"/>
      <c r="G56" s="1"/>
    </row>
    <row r="57" spans="2:7" ht="12.75">
      <c r="B57" s="1"/>
      <c r="C57" s="1"/>
      <c r="D57" s="1"/>
      <c r="E57" s="1"/>
      <c r="F57" s="1"/>
      <c r="G57" s="1"/>
    </row>
    <row r="58" spans="2:7" ht="12.75">
      <c r="B58" s="1"/>
      <c r="C58" s="1"/>
      <c r="D58" s="1"/>
      <c r="E58" s="1"/>
      <c r="F58" s="1"/>
      <c r="G58" s="1"/>
    </row>
    <row r="59" spans="2:7" ht="12.75">
      <c r="B59" s="1"/>
      <c r="C59" s="1"/>
      <c r="D59" s="1"/>
      <c r="E59" s="1"/>
      <c r="F59" s="1"/>
      <c r="G59" s="1"/>
    </row>
    <row r="60" spans="2:7" ht="12.75">
      <c r="B60" s="1"/>
      <c r="C60" s="1"/>
      <c r="D60" s="1"/>
      <c r="E60" s="1"/>
      <c r="F60" s="1"/>
      <c r="G60" s="1"/>
    </row>
    <row r="61" spans="2:7" ht="12.75">
      <c r="B61" s="1"/>
      <c r="C61" s="1"/>
      <c r="D61" s="1"/>
      <c r="E61" s="1"/>
      <c r="F61" s="1"/>
      <c r="G61" s="1"/>
    </row>
    <row r="62" spans="2:7" ht="12.75">
      <c r="B62" s="1"/>
      <c r="C62" s="1"/>
      <c r="D62" s="1"/>
      <c r="E62" s="1"/>
      <c r="F62" s="1"/>
      <c r="G62" s="1"/>
    </row>
    <row r="63" spans="2:7" ht="12.75">
      <c r="B63" s="1"/>
      <c r="C63" s="1"/>
      <c r="D63" s="1"/>
      <c r="E63" s="1"/>
      <c r="F63" s="1"/>
      <c r="G63" s="1"/>
    </row>
    <row r="64" spans="2:7" ht="12.75">
      <c r="B64" s="1"/>
      <c r="C64" s="1"/>
      <c r="D64" s="1"/>
      <c r="E64" s="1"/>
      <c r="F64" s="1"/>
      <c r="G64" s="1"/>
    </row>
    <row r="65" spans="2:7" ht="12.75">
      <c r="B65" s="1"/>
      <c r="C65" s="1"/>
      <c r="D65" s="1"/>
      <c r="E65" s="1"/>
      <c r="F65" s="1"/>
      <c r="G65" s="1"/>
    </row>
    <row r="66" spans="2:7" ht="12.75">
      <c r="B66" s="1"/>
      <c r="C66" s="1"/>
      <c r="D66" s="1"/>
      <c r="E66" s="1"/>
      <c r="F66" s="1"/>
      <c r="G66" s="1"/>
    </row>
    <row r="67" spans="2:7" ht="12.75">
      <c r="B67" s="1"/>
      <c r="C67" s="1"/>
      <c r="D67" s="1"/>
      <c r="E67" s="1"/>
      <c r="F67" s="1"/>
      <c r="G67" s="1"/>
    </row>
    <row r="68" spans="2:7" ht="12.75">
      <c r="B68" s="2" t="s">
        <v>20</v>
      </c>
      <c r="C68" s="2" t="s">
        <v>152</v>
      </c>
      <c r="D68" s="2" t="s">
        <v>22</v>
      </c>
      <c r="G68" s="1"/>
    </row>
    <row r="69" spans="2:7" ht="12.75">
      <c r="B69" s="2" t="s">
        <v>0</v>
      </c>
      <c r="C69" s="2" t="s">
        <v>141</v>
      </c>
      <c r="D69" s="2" t="s">
        <v>25</v>
      </c>
      <c r="G69" s="1"/>
    </row>
    <row r="70" spans="2:4" ht="12.75">
      <c r="B70" s="1">
        <v>3</v>
      </c>
      <c r="C70" s="1">
        <v>22.4</v>
      </c>
      <c r="D70" s="1">
        <f>SUM(B70*C70)</f>
        <v>67.19999999999999</v>
      </c>
    </row>
    <row r="72" ht="12.75">
      <c r="B72" s="2" t="s">
        <v>143</v>
      </c>
    </row>
    <row r="73" ht="12.75">
      <c r="B73" s="1">
        <f>SUM(D70/D37)</f>
        <v>0.6268309866756411</v>
      </c>
    </row>
  </sheetData>
  <printOptions/>
  <pageMargins left="0.7479166666666667" right="0.7479166666666667" top="0.9840277777777777" bottom="0.9840277777777777" header="0.5118055555555555" footer="0.511805555555555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87" zoomScaleNormal="87" workbookViewId="0" topLeftCell="A1">
      <selection activeCell="A1" sqref="A1"/>
    </sheetView>
  </sheetViews>
  <sheetFormatPr defaultColWidth="11.57421875" defaultRowHeight="12.75"/>
  <sheetData/>
  <printOptions/>
  <pageMargins left="0.7479166666666667" right="0.7479166666666667" top="0.9840277777777777" bottom="0.9840277777777777" header="0.5118055555555555" footer="0.5118055555555555"/>
  <pageSetup horizontalDpi="300" verticalDpi="300" orientation="landscape"/>
  <drawing r:id="rId1"/>
</worksheet>
</file>

<file path=xl/worksheets/sheet3.xml><?xml version="1.0" encoding="utf-8"?>
<worksheet xmlns="http://schemas.openxmlformats.org/spreadsheetml/2006/main" xmlns:r="http://schemas.openxmlformats.org/officeDocument/2006/relationships">
  <sheetPr>
    <pageSetUpPr fitToPage="1"/>
  </sheetPr>
  <dimension ref="A1:AH37"/>
  <sheetViews>
    <sheetView workbookViewId="0" topLeftCell="A1">
      <pane ySplit="2" topLeftCell="BM3" activePane="bottomLeft" state="frozen"/>
      <selection pane="topLeft" activeCell="A1" sqref="A1"/>
      <selection pane="bottomLeft" activeCell="H13" sqref="H13"/>
    </sheetView>
  </sheetViews>
  <sheetFormatPr defaultColWidth="9.140625" defaultRowHeight="12.75"/>
  <cols>
    <col min="1" max="1" width="8.57421875" style="16" customWidth="1"/>
    <col min="2" max="4" width="8.28125" style="16" customWidth="1"/>
    <col min="5" max="5" width="4.421875" style="17" customWidth="1"/>
    <col min="6" max="6" width="6.28125" style="18" customWidth="1"/>
    <col min="7" max="7" width="6.7109375" style="18" customWidth="1"/>
    <col min="8" max="8" width="6.28125" style="19" customWidth="1"/>
    <col min="9" max="9" width="7.7109375" style="19" customWidth="1"/>
    <col min="10" max="10" width="8.28125" style="19" customWidth="1"/>
    <col min="11" max="11" width="7.421875" style="16" customWidth="1"/>
    <col min="12" max="12" width="6.57421875" style="2" customWidth="1"/>
    <col min="13" max="13" width="6.00390625" style="2" customWidth="1"/>
    <col min="14" max="14" width="5.57421875" style="2" customWidth="1"/>
    <col min="15" max="15" width="5.7109375" style="2" customWidth="1"/>
    <col min="16" max="16" width="6.421875" style="2" customWidth="1"/>
    <col min="17" max="17" width="6.8515625" style="2" customWidth="1"/>
    <col min="18" max="19" width="6.7109375" style="20" customWidth="1"/>
    <col min="20" max="20" width="38.421875" style="16" customWidth="1"/>
    <col min="21" max="21" width="0.13671875" style="2" customWidth="1"/>
    <col min="22" max="22" width="35.140625" style="2" customWidth="1"/>
    <col min="23" max="16384" width="11.57421875" style="2" customWidth="1"/>
  </cols>
  <sheetData>
    <row r="1" spans="1:20" s="22" customFormat="1" ht="18.75" customHeight="1">
      <c r="A1" s="21"/>
      <c r="B1" s="80" t="s">
        <v>140</v>
      </c>
      <c r="C1" s="80"/>
      <c r="D1" s="80"/>
      <c r="E1" s="80"/>
      <c r="F1" s="80"/>
      <c r="G1" s="80"/>
      <c r="H1" s="80"/>
      <c r="I1" s="80"/>
      <c r="J1" s="80"/>
      <c r="K1" s="80"/>
      <c r="L1" s="80"/>
      <c r="M1" s="80"/>
      <c r="N1" s="80"/>
      <c r="O1" s="80"/>
      <c r="P1" s="80"/>
      <c r="Q1" s="80"/>
      <c r="R1" s="80"/>
      <c r="S1" s="80"/>
      <c r="T1" s="80"/>
    </row>
    <row r="2" spans="1:22" s="22" customFormat="1" ht="196.5" customHeight="1">
      <c r="A2" s="23" t="s">
        <v>29</v>
      </c>
      <c r="B2" s="24" t="s">
        <v>30</v>
      </c>
      <c r="C2" s="24" t="s">
        <v>31</v>
      </c>
      <c r="D2" s="24" t="s">
        <v>32</v>
      </c>
      <c r="E2" s="24" t="s">
        <v>33</v>
      </c>
      <c r="F2" s="25" t="s">
        <v>34</v>
      </c>
      <c r="G2" s="25" t="s">
        <v>35</v>
      </c>
      <c r="H2" s="26" t="s">
        <v>36</v>
      </c>
      <c r="I2" s="26" t="s">
        <v>37</v>
      </c>
      <c r="J2" s="26" t="s">
        <v>38</v>
      </c>
      <c r="K2" s="24" t="s">
        <v>39</v>
      </c>
      <c r="L2" s="27" t="s">
        <v>40</v>
      </c>
      <c r="M2" s="27" t="s">
        <v>41</v>
      </c>
      <c r="N2" s="27" t="s">
        <v>42</v>
      </c>
      <c r="O2" s="27" t="s">
        <v>43</v>
      </c>
      <c r="P2" s="28" t="s">
        <v>44</v>
      </c>
      <c r="Q2" s="28" t="s">
        <v>45</v>
      </c>
      <c r="R2" s="29" t="s">
        <v>46</v>
      </c>
      <c r="S2" s="29" t="s">
        <v>47</v>
      </c>
      <c r="T2" s="30" t="s">
        <v>48</v>
      </c>
      <c r="V2" s="31" t="s">
        <v>49</v>
      </c>
    </row>
    <row r="3" spans="1:34" ht="12.75">
      <c r="A3" s="32"/>
      <c r="B3" s="33"/>
      <c r="C3" s="34">
        <v>4</v>
      </c>
      <c r="D3" s="34">
        <v>3</v>
      </c>
      <c r="E3" s="35" t="s">
        <v>50</v>
      </c>
      <c r="F3" s="36">
        <v>75</v>
      </c>
      <c r="G3" s="36">
        <v>93.2</v>
      </c>
      <c r="H3" s="37">
        <v>10</v>
      </c>
      <c r="I3" s="38">
        <v>1.745</v>
      </c>
      <c r="J3" s="37">
        <v>316</v>
      </c>
      <c r="K3" s="39">
        <v>515</v>
      </c>
      <c r="L3" s="40">
        <f aca="true" t="shared" si="0" ref="L3:L37">SUM(0.06*K3/J3)</f>
        <v>0.09778481012658227</v>
      </c>
      <c r="M3" s="40">
        <f>(L3*273.15)/(273.15+N3)</f>
        <v>0.08992061943803972</v>
      </c>
      <c r="N3" s="41">
        <f aca="true" t="shared" si="1" ref="N3:N37">IF(OR(E3="c",E3="C"),F3,SUM((F3-32))/9*5)</f>
        <v>23.88888888888889</v>
      </c>
      <c r="O3" s="41">
        <f aca="true" t="shared" si="2" ref="O3:O37">SUM(N3/5*9+32)</f>
        <v>75</v>
      </c>
      <c r="P3" s="42">
        <f aca="true" t="shared" si="3" ref="P3:P37">SUM(L3*1000/(H3*I3))</f>
        <v>5.6037140473686105</v>
      </c>
      <c r="Q3" s="43">
        <f aca="true" t="shared" si="4" ref="Q3:Q11">SUM(M3*1000/(H3*I3))</f>
        <v>5.15304409387047</v>
      </c>
      <c r="R3" s="44">
        <f aca="true" t="shared" si="5" ref="R3:R12">100*(((60*(M3/((C3+1)*D3)))/(I3/D3))/0.627)</f>
        <v>98.62285347120519</v>
      </c>
      <c r="S3" s="44">
        <f>SUM(Q3/9.276245888)*100</f>
        <v>55.55096486323833</v>
      </c>
      <c r="T3" s="39" t="s">
        <v>51</v>
      </c>
      <c r="U3" s="45">
        <f>IF(S3&gt;100,"Check for water vapor","")</f>
      </c>
      <c r="AH3" s="46"/>
    </row>
    <row r="4" spans="1:21" ht="12.75">
      <c r="A4" s="32">
        <v>39756</v>
      </c>
      <c r="B4" s="33">
        <v>0.5416666666666666</v>
      </c>
      <c r="C4" s="34">
        <v>5</v>
      </c>
      <c r="D4" s="34">
        <v>1</v>
      </c>
      <c r="E4" s="36" t="s">
        <v>52</v>
      </c>
      <c r="F4" s="37">
        <v>33</v>
      </c>
      <c r="G4" s="37">
        <v>20</v>
      </c>
      <c r="H4" s="37">
        <v>5</v>
      </c>
      <c r="I4" s="39">
        <v>15</v>
      </c>
      <c r="J4" s="37">
        <v>30</v>
      </c>
      <c r="K4" s="39">
        <v>500</v>
      </c>
      <c r="L4" s="40">
        <f aca="true" t="shared" si="6" ref="L4:L12">SUM(0.06*K4/J4)</f>
        <v>1</v>
      </c>
      <c r="M4" s="40">
        <f>(L4*273.15)/(273.15+N4)</f>
        <v>0.8922097011268986</v>
      </c>
      <c r="N4" s="41">
        <f aca="true" t="shared" si="7" ref="N4:N12">IF(OR(E4="c",E4="C"),F4,SUM((F4-32))/9*5)</f>
        <v>33</v>
      </c>
      <c r="O4" s="41">
        <f t="shared" si="2"/>
        <v>91.4</v>
      </c>
      <c r="P4" s="42">
        <f aca="true" t="shared" si="8" ref="P4:P12">SUM(L4*1000/(H4*I4))</f>
        <v>13.333333333333334</v>
      </c>
      <c r="Q4" s="43">
        <f t="shared" si="4"/>
        <v>11.896129348358649</v>
      </c>
      <c r="R4" s="44">
        <f t="shared" si="5"/>
        <v>94.86546529791585</v>
      </c>
      <c r="S4" s="44">
        <f aca="true" t="shared" si="9" ref="S4:S37">SUM(Q4/9.276245888)*100</f>
        <v>128.24292814130553</v>
      </c>
      <c r="T4" s="39" t="s">
        <v>53</v>
      </c>
      <c r="U4" s="45" t="str">
        <f aca="true" t="shared" si="10" ref="U4:U37">IF(S4&gt;100,"Check for water vapor","")</f>
        <v>Check for water vapor</v>
      </c>
    </row>
    <row r="5" spans="1:21" ht="12.75">
      <c r="A5" s="32">
        <v>39756</v>
      </c>
      <c r="B5" s="33">
        <v>0.5444444444444444</v>
      </c>
      <c r="C5" s="34">
        <v>5</v>
      </c>
      <c r="D5" s="34">
        <v>1</v>
      </c>
      <c r="E5" s="36" t="s">
        <v>52</v>
      </c>
      <c r="F5" s="37">
        <v>25</v>
      </c>
      <c r="G5" s="37">
        <v>20</v>
      </c>
      <c r="H5" s="37">
        <v>13.8</v>
      </c>
      <c r="I5" s="39">
        <v>15</v>
      </c>
      <c r="J5" s="37">
        <v>30</v>
      </c>
      <c r="K5" s="39">
        <v>500</v>
      </c>
      <c r="L5" s="40">
        <f t="shared" si="6"/>
        <v>1</v>
      </c>
      <c r="M5" s="40">
        <f aca="true" t="shared" si="11" ref="M5:M37">(L5*273.15)/(273.15+N5)</f>
        <v>0.9161495891329867</v>
      </c>
      <c r="N5" s="41">
        <f t="shared" si="7"/>
        <v>25</v>
      </c>
      <c r="O5" s="41">
        <f t="shared" si="2"/>
        <v>77</v>
      </c>
      <c r="P5" s="42">
        <f t="shared" si="8"/>
        <v>4.830917874396135</v>
      </c>
      <c r="Q5" s="43">
        <f t="shared" si="4"/>
        <v>4.425843425763221</v>
      </c>
      <c r="R5" s="44">
        <f t="shared" si="5"/>
        <v>97.41090793545845</v>
      </c>
      <c r="S5" s="44">
        <f t="shared" si="9"/>
        <v>47.71157943849473</v>
      </c>
      <c r="T5" s="39"/>
      <c r="U5" s="45">
        <f t="shared" si="10"/>
      </c>
    </row>
    <row r="6" spans="1:21" ht="12.75">
      <c r="A6" s="32">
        <v>39756</v>
      </c>
      <c r="B6" s="33">
        <v>0.5465277777777777</v>
      </c>
      <c r="C6" s="34">
        <v>5</v>
      </c>
      <c r="D6" s="34">
        <v>1</v>
      </c>
      <c r="E6" s="36" t="s">
        <v>52</v>
      </c>
      <c r="F6" s="37">
        <v>30</v>
      </c>
      <c r="G6" s="37">
        <v>20</v>
      </c>
      <c r="H6" s="37">
        <v>13.8</v>
      </c>
      <c r="I6" s="39">
        <v>15</v>
      </c>
      <c r="J6" s="37">
        <v>30</v>
      </c>
      <c r="K6" s="39">
        <v>500</v>
      </c>
      <c r="L6" s="40">
        <f t="shared" si="6"/>
        <v>1</v>
      </c>
      <c r="M6" s="40">
        <f t="shared" si="11"/>
        <v>0.901039089559624</v>
      </c>
      <c r="N6" s="41">
        <f t="shared" si="7"/>
        <v>30</v>
      </c>
      <c r="O6" s="41">
        <f t="shared" si="2"/>
        <v>86</v>
      </c>
      <c r="P6" s="42">
        <f t="shared" si="8"/>
        <v>4.830917874396135</v>
      </c>
      <c r="Q6" s="43">
        <f t="shared" si="4"/>
        <v>4.352845843283208</v>
      </c>
      <c r="R6" s="44">
        <f t="shared" si="5"/>
        <v>95.80426257943903</v>
      </c>
      <c r="S6" s="44">
        <f t="shared" si="9"/>
        <v>46.924649215197775</v>
      </c>
      <c r="T6" s="39"/>
      <c r="U6" s="45">
        <f t="shared" si="10"/>
      </c>
    </row>
    <row r="7" spans="1:21" ht="12.75">
      <c r="A7" s="32">
        <v>39756</v>
      </c>
      <c r="B7" s="33">
        <v>0.548611111111111</v>
      </c>
      <c r="C7" s="34">
        <v>5</v>
      </c>
      <c r="D7" s="34">
        <v>1</v>
      </c>
      <c r="E7" s="36" t="s">
        <v>52</v>
      </c>
      <c r="F7" s="37">
        <v>35</v>
      </c>
      <c r="G7" s="37">
        <v>20</v>
      </c>
      <c r="H7" s="37">
        <v>13.8</v>
      </c>
      <c r="I7" s="39">
        <v>15</v>
      </c>
      <c r="J7" s="37">
        <v>30</v>
      </c>
      <c r="K7" s="39">
        <v>500</v>
      </c>
      <c r="L7" s="40">
        <f t="shared" si="6"/>
        <v>1</v>
      </c>
      <c r="M7" s="40">
        <f t="shared" si="11"/>
        <v>0.8864189518091838</v>
      </c>
      <c r="N7" s="41">
        <f t="shared" si="7"/>
        <v>35</v>
      </c>
      <c r="O7" s="41">
        <f t="shared" si="2"/>
        <v>95</v>
      </c>
      <c r="P7" s="42">
        <f t="shared" si="8"/>
        <v>4.830917874396135</v>
      </c>
      <c r="Q7" s="43">
        <f t="shared" si="4"/>
        <v>4.282217158498472</v>
      </c>
      <c r="R7" s="44">
        <f t="shared" si="5"/>
        <v>94.24975564159317</v>
      </c>
      <c r="S7" s="44">
        <f t="shared" si="9"/>
        <v>46.16325623750512</v>
      </c>
      <c r="T7" s="39"/>
      <c r="U7" s="45">
        <f t="shared" si="10"/>
      </c>
    </row>
    <row r="8" spans="1:21" ht="12.75">
      <c r="A8" s="32">
        <v>39756</v>
      </c>
      <c r="B8" s="33">
        <v>0.5506944444444444</v>
      </c>
      <c r="C8" s="34">
        <v>5</v>
      </c>
      <c r="D8" s="34">
        <v>1</v>
      </c>
      <c r="E8" s="36" t="s">
        <v>52</v>
      </c>
      <c r="F8" s="37"/>
      <c r="G8" s="37">
        <v>20</v>
      </c>
      <c r="H8" s="37">
        <v>13.8</v>
      </c>
      <c r="I8" s="39">
        <v>16</v>
      </c>
      <c r="J8" s="37">
        <v>30</v>
      </c>
      <c r="K8" s="39">
        <v>500</v>
      </c>
      <c r="L8" s="40">
        <f t="shared" si="6"/>
        <v>1</v>
      </c>
      <c r="M8" s="40">
        <f t="shared" si="11"/>
        <v>1</v>
      </c>
      <c r="N8" s="41">
        <f t="shared" si="7"/>
        <v>0</v>
      </c>
      <c r="O8" s="41">
        <f t="shared" si="2"/>
        <v>32</v>
      </c>
      <c r="P8" s="42">
        <f t="shared" si="8"/>
        <v>4.528985507246377</v>
      </c>
      <c r="Q8" s="43">
        <f t="shared" si="4"/>
        <v>4.528985507246377</v>
      </c>
      <c r="R8" s="44">
        <f t="shared" si="5"/>
        <v>99.68102073365232</v>
      </c>
      <c r="S8" s="44">
        <f t="shared" si="9"/>
        <v>48.823474085623296</v>
      </c>
      <c r="T8" s="39" t="s">
        <v>54</v>
      </c>
      <c r="U8" s="45">
        <f t="shared" si="10"/>
      </c>
    </row>
    <row r="9" spans="1:21" ht="12.75">
      <c r="A9" s="32">
        <v>39758</v>
      </c>
      <c r="B9" s="33">
        <v>0.27708333333333335</v>
      </c>
      <c r="C9" s="34">
        <v>5</v>
      </c>
      <c r="D9" s="34">
        <v>1</v>
      </c>
      <c r="E9" s="36" t="s">
        <v>55</v>
      </c>
      <c r="F9" s="37">
        <v>100</v>
      </c>
      <c r="G9" s="37">
        <v>100</v>
      </c>
      <c r="H9" s="37">
        <v>12</v>
      </c>
      <c r="I9" s="39">
        <v>20</v>
      </c>
      <c r="J9" s="37">
        <v>60</v>
      </c>
      <c r="K9" s="39">
        <v>2138</v>
      </c>
      <c r="L9" s="40">
        <f t="shared" si="6"/>
        <v>2.138</v>
      </c>
      <c r="M9" s="40">
        <f t="shared" si="11"/>
        <v>1.8782326370897136</v>
      </c>
      <c r="N9" s="41">
        <f t="shared" si="7"/>
        <v>37.77777777777778</v>
      </c>
      <c r="O9" s="41">
        <f t="shared" si="2"/>
        <v>100</v>
      </c>
      <c r="P9" s="42">
        <f t="shared" si="8"/>
        <v>8.908333333333333</v>
      </c>
      <c r="Q9" s="43">
        <f t="shared" si="4"/>
        <v>7.82596932120714</v>
      </c>
      <c r="R9" s="44">
        <f t="shared" si="5"/>
        <v>149.77931715228976</v>
      </c>
      <c r="S9" s="44">
        <f t="shared" si="9"/>
        <v>84.36569508502382</v>
      </c>
      <c r="T9" s="47"/>
      <c r="U9" s="45">
        <f t="shared" si="10"/>
      </c>
    </row>
    <row r="10" spans="1:21" ht="12.75">
      <c r="A10" s="32"/>
      <c r="B10" s="33"/>
      <c r="C10" s="34">
        <v>5</v>
      </c>
      <c r="D10" s="34">
        <v>1</v>
      </c>
      <c r="E10" s="36" t="s">
        <v>52</v>
      </c>
      <c r="F10" s="37">
        <v>25</v>
      </c>
      <c r="G10" s="37">
        <v>33</v>
      </c>
      <c r="H10" s="37">
        <v>13.8</v>
      </c>
      <c r="I10" s="39">
        <v>15</v>
      </c>
      <c r="J10" s="37">
        <v>43</v>
      </c>
      <c r="K10" s="39">
        <v>500</v>
      </c>
      <c r="L10" s="40">
        <f t="shared" si="6"/>
        <v>0.6976744186046512</v>
      </c>
      <c r="M10" s="40">
        <f t="shared" si="11"/>
        <v>0.6391741319532466</v>
      </c>
      <c r="N10" s="41">
        <f t="shared" si="7"/>
        <v>25</v>
      </c>
      <c r="O10" s="41">
        <f t="shared" si="2"/>
        <v>77</v>
      </c>
      <c r="P10" s="42">
        <f t="shared" si="8"/>
        <v>3.3704078193461413</v>
      </c>
      <c r="Q10" s="43">
        <f t="shared" si="4"/>
        <v>3.087797738904573</v>
      </c>
      <c r="R10" s="44">
        <f t="shared" si="5"/>
        <v>67.96109855962217</v>
      </c>
      <c r="S10" s="44">
        <f t="shared" si="9"/>
        <v>33.28714844546145</v>
      </c>
      <c r="U10" s="45">
        <f t="shared" si="10"/>
      </c>
    </row>
    <row r="11" spans="1:21" ht="12.75">
      <c r="A11" s="32"/>
      <c r="B11" s="33"/>
      <c r="C11" s="34">
        <v>5</v>
      </c>
      <c r="D11" s="34">
        <v>1</v>
      </c>
      <c r="E11" s="36" t="s">
        <v>52</v>
      </c>
      <c r="F11" s="37">
        <v>25</v>
      </c>
      <c r="G11" s="37">
        <v>25</v>
      </c>
      <c r="H11" s="37">
        <v>9.877</v>
      </c>
      <c r="I11" s="39">
        <v>10</v>
      </c>
      <c r="J11" s="37">
        <v>60</v>
      </c>
      <c r="K11" s="39">
        <v>1000</v>
      </c>
      <c r="L11" s="40">
        <f t="shared" si="6"/>
        <v>1</v>
      </c>
      <c r="M11" s="40">
        <f>(L11*273.15)/(273.15+N11)</f>
        <v>0.9161495891329867</v>
      </c>
      <c r="N11" s="41">
        <f t="shared" si="7"/>
        <v>25</v>
      </c>
      <c r="O11" s="41">
        <f t="shared" si="2"/>
        <v>77</v>
      </c>
      <c r="P11" s="42">
        <f t="shared" si="8"/>
        <v>10.124531740407004</v>
      </c>
      <c r="Q11" s="43">
        <f t="shared" si="4"/>
        <v>9.27558559413776</v>
      </c>
      <c r="R11" s="44">
        <f t="shared" si="5"/>
        <v>146.11636190318765</v>
      </c>
      <c r="S11" s="44">
        <f t="shared" si="9"/>
        <v>99.99288188486796</v>
      </c>
      <c r="U11" s="45">
        <f t="shared" si="10"/>
      </c>
    </row>
    <row r="12" spans="1:21" ht="12.75">
      <c r="A12" s="32"/>
      <c r="B12" s="33"/>
      <c r="C12" s="34">
        <v>5</v>
      </c>
      <c r="D12" s="34">
        <v>1</v>
      </c>
      <c r="E12" s="36" t="s">
        <v>52</v>
      </c>
      <c r="F12" s="37">
        <v>40</v>
      </c>
      <c r="G12" s="37">
        <v>25</v>
      </c>
      <c r="H12" s="37">
        <v>9.876</v>
      </c>
      <c r="I12" s="39">
        <v>10</v>
      </c>
      <c r="J12" s="37">
        <v>60</v>
      </c>
      <c r="K12" s="39">
        <v>2000</v>
      </c>
      <c r="L12" s="40">
        <f t="shared" si="6"/>
        <v>2</v>
      </c>
      <c r="M12" s="40">
        <f t="shared" si="11"/>
        <v>1.7445313747405398</v>
      </c>
      <c r="N12" s="41">
        <f t="shared" si="7"/>
        <v>40</v>
      </c>
      <c r="O12" s="41">
        <f t="shared" si="2"/>
        <v>104</v>
      </c>
      <c r="P12" s="42">
        <f t="shared" si="8"/>
        <v>20.25111381125962</v>
      </c>
      <c r="Q12" s="43">
        <f>SUM(M12*1000/(H12*I12))</f>
        <v>17.66435170859194</v>
      </c>
      <c r="R12" s="44">
        <f t="shared" si="5"/>
        <v>278.23466901763</v>
      </c>
      <c r="S12" s="44">
        <f t="shared" si="9"/>
        <v>190.42565194873734</v>
      </c>
      <c r="T12" s="39" t="s">
        <v>56</v>
      </c>
      <c r="U12" s="45" t="str">
        <f t="shared" si="10"/>
        <v>Check for water vapor</v>
      </c>
    </row>
    <row r="13" spans="1:21" ht="12.75">
      <c r="A13" s="32"/>
      <c r="B13" s="33"/>
      <c r="C13" s="34"/>
      <c r="D13" s="34"/>
      <c r="E13" s="35"/>
      <c r="F13" s="36"/>
      <c r="G13" s="36"/>
      <c r="H13" s="37"/>
      <c r="I13" s="37"/>
      <c r="J13" s="37"/>
      <c r="K13" s="39"/>
      <c r="L13" s="40" t="e">
        <f t="shared" si="0"/>
        <v>#DIV/0!</v>
      </c>
      <c r="M13" s="40" t="e">
        <f t="shared" si="11"/>
        <v>#DIV/0!</v>
      </c>
      <c r="N13" s="41">
        <f t="shared" si="1"/>
        <v>-17.77777777777778</v>
      </c>
      <c r="O13" s="41">
        <f t="shared" si="2"/>
        <v>0</v>
      </c>
      <c r="P13" s="42" t="e">
        <f t="shared" si="3"/>
        <v>#DIV/0!</v>
      </c>
      <c r="Q13" s="43" t="e">
        <f aca="true" t="shared" si="12" ref="Q13:Q37">SUM(M13*1000/(H13*I13))</f>
        <v>#DIV/0!</v>
      </c>
      <c r="R13" s="44" t="e">
        <f aca="true" t="shared" si="13" ref="R13:R37">100*(((60*(M13/((C13+1)*D13)))/(I13/D13))/0.627)</f>
        <v>#DIV/0!</v>
      </c>
      <c r="S13" s="44" t="e">
        <f t="shared" si="9"/>
        <v>#DIV/0!</v>
      </c>
      <c r="T13" s="39"/>
      <c r="U13" s="45" t="e">
        <f t="shared" si="10"/>
        <v>#DIV/0!</v>
      </c>
    </row>
    <row r="14" spans="1:21" ht="12.75">
      <c r="A14" s="32"/>
      <c r="B14" s="33"/>
      <c r="C14" s="34"/>
      <c r="D14" s="34"/>
      <c r="E14" s="35"/>
      <c r="F14" s="36"/>
      <c r="G14" s="36"/>
      <c r="H14" s="37"/>
      <c r="I14" s="37"/>
      <c r="J14" s="37"/>
      <c r="K14" s="39"/>
      <c r="L14" s="40" t="e">
        <f t="shared" si="0"/>
        <v>#DIV/0!</v>
      </c>
      <c r="M14" s="40" t="e">
        <f t="shared" si="11"/>
        <v>#DIV/0!</v>
      </c>
      <c r="N14" s="41">
        <f t="shared" si="1"/>
        <v>-17.77777777777778</v>
      </c>
      <c r="O14" s="41">
        <f t="shared" si="2"/>
        <v>0</v>
      </c>
      <c r="P14" s="42" t="e">
        <f t="shared" si="3"/>
        <v>#DIV/0!</v>
      </c>
      <c r="Q14" s="43" t="e">
        <f t="shared" si="12"/>
        <v>#DIV/0!</v>
      </c>
      <c r="R14" s="44" t="e">
        <f t="shared" si="13"/>
        <v>#DIV/0!</v>
      </c>
      <c r="S14" s="44" t="e">
        <f t="shared" si="9"/>
        <v>#DIV/0!</v>
      </c>
      <c r="T14" s="39"/>
      <c r="U14" s="45" t="e">
        <f t="shared" si="10"/>
        <v>#DIV/0!</v>
      </c>
    </row>
    <row r="15" spans="1:21" ht="12.75">
      <c r="A15" s="32"/>
      <c r="B15" s="33"/>
      <c r="C15" s="34"/>
      <c r="D15" s="34"/>
      <c r="E15" s="35"/>
      <c r="F15" s="36"/>
      <c r="G15" s="36"/>
      <c r="H15" s="37"/>
      <c r="I15" s="37"/>
      <c r="J15" s="37"/>
      <c r="K15" s="39"/>
      <c r="L15" s="40" t="e">
        <f t="shared" si="0"/>
        <v>#DIV/0!</v>
      </c>
      <c r="M15" s="40" t="e">
        <f t="shared" si="11"/>
        <v>#DIV/0!</v>
      </c>
      <c r="N15" s="41">
        <f t="shared" si="1"/>
        <v>-17.77777777777778</v>
      </c>
      <c r="O15" s="41">
        <f t="shared" si="2"/>
        <v>0</v>
      </c>
      <c r="P15" s="42" t="e">
        <f t="shared" si="3"/>
        <v>#DIV/0!</v>
      </c>
      <c r="Q15" s="43" t="e">
        <f t="shared" si="12"/>
        <v>#DIV/0!</v>
      </c>
      <c r="R15" s="44" t="e">
        <f t="shared" si="13"/>
        <v>#DIV/0!</v>
      </c>
      <c r="S15" s="44" t="e">
        <f t="shared" si="9"/>
        <v>#DIV/0!</v>
      </c>
      <c r="T15" s="39"/>
      <c r="U15" s="45" t="e">
        <f t="shared" si="10"/>
        <v>#DIV/0!</v>
      </c>
    </row>
    <row r="16" spans="1:21" ht="12.75">
      <c r="A16" s="32"/>
      <c r="B16" s="33"/>
      <c r="C16" s="34"/>
      <c r="D16" s="34"/>
      <c r="E16" s="35"/>
      <c r="F16" s="36"/>
      <c r="G16" s="36"/>
      <c r="H16" s="37"/>
      <c r="I16" s="37"/>
      <c r="J16" s="37"/>
      <c r="K16" s="39"/>
      <c r="L16" s="40" t="e">
        <f t="shared" si="0"/>
        <v>#DIV/0!</v>
      </c>
      <c r="M16" s="40" t="e">
        <f t="shared" si="11"/>
        <v>#DIV/0!</v>
      </c>
      <c r="N16" s="41">
        <f t="shared" si="1"/>
        <v>-17.77777777777778</v>
      </c>
      <c r="O16" s="41">
        <f t="shared" si="2"/>
        <v>0</v>
      </c>
      <c r="P16" s="42" t="e">
        <f t="shared" si="3"/>
        <v>#DIV/0!</v>
      </c>
      <c r="Q16" s="43" t="e">
        <f t="shared" si="12"/>
        <v>#DIV/0!</v>
      </c>
      <c r="R16" s="44" t="e">
        <f t="shared" si="13"/>
        <v>#DIV/0!</v>
      </c>
      <c r="S16" s="44" t="e">
        <f t="shared" si="9"/>
        <v>#DIV/0!</v>
      </c>
      <c r="T16" s="39"/>
      <c r="U16" s="45" t="e">
        <f t="shared" si="10"/>
        <v>#DIV/0!</v>
      </c>
    </row>
    <row r="17" spans="1:21" ht="12.75">
      <c r="A17" s="32"/>
      <c r="B17" s="33"/>
      <c r="C17" s="34"/>
      <c r="D17" s="34"/>
      <c r="E17" s="35"/>
      <c r="F17" s="36"/>
      <c r="G17" s="36"/>
      <c r="H17" s="37"/>
      <c r="I17" s="37"/>
      <c r="J17" s="37"/>
      <c r="K17" s="39"/>
      <c r="L17" s="40" t="e">
        <f t="shared" si="0"/>
        <v>#DIV/0!</v>
      </c>
      <c r="M17" s="40" t="e">
        <f t="shared" si="11"/>
        <v>#DIV/0!</v>
      </c>
      <c r="N17" s="41">
        <f t="shared" si="1"/>
        <v>-17.77777777777778</v>
      </c>
      <c r="O17" s="41">
        <f t="shared" si="2"/>
        <v>0</v>
      </c>
      <c r="P17" s="42" t="e">
        <f t="shared" si="3"/>
        <v>#DIV/0!</v>
      </c>
      <c r="Q17" s="43" t="e">
        <f t="shared" si="12"/>
        <v>#DIV/0!</v>
      </c>
      <c r="R17" s="44" t="e">
        <f t="shared" si="13"/>
        <v>#DIV/0!</v>
      </c>
      <c r="S17" s="44" t="e">
        <f t="shared" si="9"/>
        <v>#DIV/0!</v>
      </c>
      <c r="T17" s="39"/>
      <c r="U17" s="45" t="e">
        <f t="shared" si="10"/>
        <v>#DIV/0!</v>
      </c>
    </row>
    <row r="18" spans="1:21" ht="12.75">
      <c r="A18" s="32"/>
      <c r="B18" s="33"/>
      <c r="C18" s="34"/>
      <c r="D18" s="34"/>
      <c r="E18" s="35"/>
      <c r="F18" s="36"/>
      <c r="G18" s="36"/>
      <c r="H18" s="37"/>
      <c r="I18" s="37"/>
      <c r="J18" s="37"/>
      <c r="K18" s="39"/>
      <c r="L18" s="40" t="e">
        <f t="shared" si="0"/>
        <v>#DIV/0!</v>
      </c>
      <c r="M18" s="40" t="e">
        <f t="shared" si="11"/>
        <v>#DIV/0!</v>
      </c>
      <c r="N18" s="41">
        <f t="shared" si="1"/>
        <v>-17.77777777777778</v>
      </c>
      <c r="O18" s="41">
        <f t="shared" si="2"/>
        <v>0</v>
      </c>
      <c r="P18" s="42" t="e">
        <f t="shared" si="3"/>
        <v>#DIV/0!</v>
      </c>
      <c r="Q18" s="43" t="e">
        <f t="shared" si="12"/>
        <v>#DIV/0!</v>
      </c>
      <c r="R18" s="44" t="e">
        <f t="shared" si="13"/>
        <v>#DIV/0!</v>
      </c>
      <c r="S18" s="44" t="e">
        <f t="shared" si="9"/>
        <v>#DIV/0!</v>
      </c>
      <c r="T18" s="39"/>
      <c r="U18" s="45" t="e">
        <f t="shared" si="10"/>
        <v>#DIV/0!</v>
      </c>
    </row>
    <row r="19" spans="1:21" ht="12.75">
      <c r="A19" s="32"/>
      <c r="B19" s="33"/>
      <c r="C19" s="34"/>
      <c r="D19" s="34"/>
      <c r="E19" s="35"/>
      <c r="F19" s="36"/>
      <c r="G19" s="36"/>
      <c r="H19" s="37"/>
      <c r="I19" s="37"/>
      <c r="J19" s="37"/>
      <c r="K19" s="39"/>
      <c r="L19" s="40" t="e">
        <f t="shared" si="0"/>
        <v>#DIV/0!</v>
      </c>
      <c r="M19" s="40" t="e">
        <f t="shared" si="11"/>
        <v>#DIV/0!</v>
      </c>
      <c r="N19" s="41">
        <f t="shared" si="1"/>
        <v>-17.77777777777778</v>
      </c>
      <c r="O19" s="41">
        <f t="shared" si="2"/>
        <v>0</v>
      </c>
      <c r="P19" s="42" t="e">
        <f t="shared" si="3"/>
        <v>#DIV/0!</v>
      </c>
      <c r="Q19" s="43" t="e">
        <f t="shared" si="12"/>
        <v>#DIV/0!</v>
      </c>
      <c r="R19" s="44" t="e">
        <f t="shared" si="13"/>
        <v>#DIV/0!</v>
      </c>
      <c r="S19" s="44" t="e">
        <f t="shared" si="9"/>
        <v>#DIV/0!</v>
      </c>
      <c r="T19" s="39"/>
      <c r="U19" s="45" t="e">
        <f t="shared" si="10"/>
        <v>#DIV/0!</v>
      </c>
    </row>
    <row r="20" spans="1:21" ht="12.75">
      <c r="A20" s="32"/>
      <c r="B20" s="33"/>
      <c r="C20" s="34"/>
      <c r="D20" s="34"/>
      <c r="E20" s="35"/>
      <c r="F20" s="36"/>
      <c r="G20" s="36"/>
      <c r="H20" s="37"/>
      <c r="I20" s="37"/>
      <c r="J20" s="37"/>
      <c r="K20" s="39"/>
      <c r="L20" s="40" t="e">
        <f t="shared" si="0"/>
        <v>#DIV/0!</v>
      </c>
      <c r="M20" s="40" t="e">
        <f t="shared" si="11"/>
        <v>#DIV/0!</v>
      </c>
      <c r="N20" s="41">
        <f t="shared" si="1"/>
        <v>-17.77777777777778</v>
      </c>
      <c r="O20" s="41">
        <f t="shared" si="2"/>
        <v>0</v>
      </c>
      <c r="P20" s="42" t="e">
        <f t="shared" si="3"/>
        <v>#DIV/0!</v>
      </c>
      <c r="Q20" s="43" t="e">
        <f t="shared" si="12"/>
        <v>#DIV/0!</v>
      </c>
      <c r="R20" s="44" t="e">
        <f t="shared" si="13"/>
        <v>#DIV/0!</v>
      </c>
      <c r="S20" s="44" t="e">
        <f t="shared" si="9"/>
        <v>#DIV/0!</v>
      </c>
      <c r="T20" s="39"/>
      <c r="U20" s="45" t="e">
        <f t="shared" si="10"/>
        <v>#DIV/0!</v>
      </c>
    </row>
    <row r="21" spans="1:21" ht="12.75">
      <c r="A21" s="32"/>
      <c r="B21" s="33"/>
      <c r="C21" s="34"/>
      <c r="D21" s="34"/>
      <c r="E21" s="35"/>
      <c r="F21" s="36"/>
      <c r="G21" s="36"/>
      <c r="H21" s="37"/>
      <c r="I21" s="37"/>
      <c r="J21" s="37"/>
      <c r="K21" s="39"/>
      <c r="L21" s="40" t="e">
        <f t="shared" si="0"/>
        <v>#DIV/0!</v>
      </c>
      <c r="M21" s="40" t="e">
        <f t="shared" si="11"/>
        <v>#DIV/0!</v>
      </c>
      <c r="N21" s="41">
        <f t="shared" si="1"/>
        <v>-17.77777777777778</v>
      </c>
      <c r="O21" s="41">
        <f t="shared" si="2"/>
        <v>0</v>
      </c>
      <c r="P21" s="42" t="e">
        <f t="shared" si="3"/>
        <v>#DIV/0!</v>
      </c>
      <c r="Q21" s="43" t="e">
        <f t="shared" si="12"/>
        <v>#DIV/0!</v>
      </c>
      <c r="R21" s="44" t="e">
        <f t="shared" si="13"/>
        <v>#DIV/0!</v>
      </c>
      <c r="S21" s="44" t="e">
        <f t="shared" si="9"/>
        <v>#DIV/0!</v>
      </c>
      <c r="T21" s="39"/>
      <c r="U21" s="45" t="e">
        <f t="shared" si="10"/>
        <v>#DIV/0!</v>
      </c>
    </row>
    <row r="22" spans="1:21" ht="12.75">
      <c r="A22" s="32"/>
      <c r="B22" s="33"/>
      <c r="C22" s="34"/>
      <c r="D22" s="34"/>
      <c r="E22" s="35"/>
      <c r="F22" s="36"/>
      <c r="G22" s="36"/>
      <c r="H22" s="37"/>
      <c r="I22" s="37"/>
      <c r="J22" s="37"/>
      <c r="K22" s="39"/>
      <c r="L22" s="40" t="e">
        <f t="shared" si="0"/>
        <v>#DIV/0!</v>
      </c>
      <c r="M22" s="40" t="e">
        <f t="shared" si="11"/>
        <v>#DIV/0!</v>
      </c>
      <c r="N22" s="41">
        <f t="shared" si="1"/>
        <v>-17.77777777777778</v>
      </c>
      <c r="O22" s="41">
        <f t="shared" si="2"/>
        <v>0</v>
      </c>
      <c r="P22" s="42" t="e">
        <f t="shared" si="3"/>
        <v>#DIV/0!</v>
      </c>
      <c r="Q22" s="43" t="e">
        <f t="shared" si="12"/>
        <v>#DIV/0!</v>
      </c>
      <c r="R22" s="44" t="e">
        <f t="shared" si="13"/>
        <v>#DIV/0!</v>
      </c>
      <c r="S22" s="44" t="e">
        <f t="shared" si="9"/>
        <v>#DIV/0!</v>
      </c>
      <c r="T22" s="39"/>
      <c r="U22" s="45" t="e">
        <f t="shared" si="10"/>
        <v>#DIV/0!</v>
      </c>
    </row>
    <row r="23" spans="1:21" ht="12.75">
      <c r="A23" s="32"/>
      <c r="B23" s="33"/>
      <c r="C23" s="34"/>
      <c r="D23" s="34"/>
      <c r="E23" s="35"/>
      <c r="F23" s="36"/>
      <c r="G23" s="36"/>
      <c r="H23" s="37"/>
      <c r="I23" s="37"/>
      <c r="J23" s="37"/>
      <c r="K23" s="39"/>
      <c r="L23" s="40" t="e">
        <f t="shared" si="0"/>
        <v>#DIV/0!</v>
      </c>
      <c r="M23" s="40" t="e">
        <f t="shared" si="11"/>
        <v>#DIV/0!</v>
      </c>
      <c r="N23" s="41">
        <f t="shared" si="1"/>
        <v>-17.77777777777778</v>
      </c>
      <c r="O23" s="41">
        <f t="shared" si="2"/>
        <v>0</v>
      </c>
      <c r="P23" s="42" t="e">
        <f t="shared" si="3"/>
        <v>#DIV/0!</v>
      </c>
      <c r="Q23" s="43" t="e">
        <f t="shared" si="12"/>
        <v>#DIV/0!</v>
      </c>
      <c r="R23" s="44" t="e">
        <f t="shared" si="13"/>
        <v>#DIV/0!</v>
      </c>
      <c r="S23" s="44" t="e">
        <f t="shared" si="9"/>
        <v>#DIV/0!</v>
      </c>
      <c r="T23" s="39"/>
      <c r="U23" s="45" t="e">
        <f t="shared" si="10"/>
        <v>#DIV/0!</v>
      </c>
    </row>
    <row r="24" spans="1:21" ht="12.75">
      <c r="A24" s="32"/>
      <c r="B24" s="33"/>
      <c r="C24" s="34"/>
      <c r="D24" s="34"/>
      <c r="E24" s="35"/>
      <c r="F24" s="36"/>
      <c r="G24" s="36"/>
      <c r="H24" s="37"/>
      <c r="I24" s="37"/>
      <c r="J24" s="37"/>
      <c r="K24" s="39"/>
      <c r="L24" s="40" t="e">
        <f t="shared" si="0"/>
        <v>#DIV/0!</v>
      </c>
      <c r="M24" s="40" t="e">
        <f t="shared" si="11"/>
        <v>#DIV/0!</v>
      </c>
      <c r="N24" s="41">
        <f t="shared" si="1"/>
        <v>-17.77777777777778</v>
      </c>
      <c r="O24" s="41">
        <f t="shared" si="2"/>
        <v>0</v>
      </c>
      <c r="P24" s="42" t="e">
        <f t="shared" si="3"/>
        <v>#DIV/0!</v>
      </c>
      <c r="Q24" s="43" t="e">
        <f t="shared" si="12"/>
        <v>#DIV/0!</v>
      </c>
      <c r="R24" s="44" t="e">
        <f t="shared" si="13"/>
        <v>#DIV/0!</v>
      </c>
      <c r="S24" s="44" t="e">
        <f t="shared" si="9"/>
        <v>#DIV/0!</v>
      </c>
      <c r="T24" s="39"/>
      <c r="U24" s="45" t="e">
        <f t="shared" si="10"/>
        <v>#DIV/0!</v>
      </c>
    </row>
    <row r="25" spans="1:21" ht="12.75">
      <c r="A25" s="32"/>
      <c r="B25" s="33"/>
      <c r="C25" s="34"/>
      <c r="D25" s="34"/>
      <c r="E25" s="35"/>
      <c r="F25" s="36"/>
      <c r="G25" s="36"/>
      <c r="H25" s="37"/>
      <c r="I25" s="37"/>
      <c r="J25" s="37"/>
      <c r="K25" s="39"/>
      <c r="L25" s="40" t="e">
        <f t="shared" si="0"/>
        <v>#DIV/0!</v>
      </c>
      <c r="M25" s="40" t="e">
        <f t="shared" si="11"/>
        <v>#DIV/0!</v>
      </c>
      <c r="N25" s="41">
        <f t="shared" si="1"/>
        <v>-17.77777777777778</v>
      </c>
      <c r="O25" s="41">
        <f t="shared" si="2"/>
        <v>0</v>
      </c>
      <c r="P25" s="42" t="e">
        <f t="shared" si="3"/>
        <v>#DIV/0!</v>
      </c>
      <c r="Q25" s="43" t="e">
        <f t="shared" si="12"/>
        <v>#DIV/0!</v>
      </c>
      <c r="R25" s="44" t="e">
        <f t="shared" si="13"/>
        <v>#DIV/0!</v>
      </c>
      <c r="S25" s="44" t="e">
        <f t="shared" si="9"/>
        <v>#DIV/0!</v>
      </c>
      <c r="T25" s="39"/>
      <c r="U25" s="45" t="e">
        <f t="shared" si="10"/>
        <v>#DIV/0!</v>
      </c>
    </row>
    <row r="26" spans="1:21" ht="12.75">
      <c r="A26" s="32"/>
      <c r="B26" s="33"/>
      <c r="C26" s="34"/>
      <c r="D26" s="34"/>
      <c r="E26" s="35"/>
      <c r="F26" s="36"/>
      <c r="G26" s="36"/>
      <c r="H26" s="37"/>
      <c r="I26" s="37"/>
      <c r="J26" s="37"/>
      <c r="K26" s="39"/>
      <c r="L26" s="40" t="e">
        <f t="shared" si="0"/>
        <v>#DIV/0!</v>
      </c>
      <c r="M26" s="40" t="e">
        <f t="shared" si="11"/>
        <v>#DIV/0!</v>
      </c>
      <c r="N26" s="41">
        <f t="shared" si="1"/>
        <v>-17.77777777777778</v>
      </c>
      <c r="O26" s="41">
        <f t="shared" si="2"/>
        <v>0</v>
      </c>
      <c r="P26" s="42" t="e">
        <f t="shared" si="3"/>
        <v>#DIV/0!</v>
      </c>
      <c r="Q26" s="43" t="e">
        <f t="shared" si="12"/>
        <v>#DIV/0!</v>
      </c>
      <c r="R26" s="44" t="e">
        <f t="shared" si="13"/>
        <v>#DIV/0!</v>
      </c>
      <c r="S26" s="44" t="e">
        <f t="shared" si="9"/>
        <v>#DIV/0!</v>
      </c>
      <c r="T26" s="39"/>
      <c r="U26" s="45" t="e">
        <f t="shared" si="10"/>
        <v>#DIV/0!</v>
      </c>
    </row>
    <row r="27" spans="1:21" ht="12.75">
      <c r="A27" s="32"/>
      <c r="B27" s="33"/>
      <c r="C27" s="34"/>
      <c r="D27" s="34"/>
      <c r="E27" s="35"/>
      <c r="F27" s="36"/>
      <c r="G27" s="36"/>
      <c r="H27" s="37"/>
      <c r="I27" s="37"/>
      <c r="J27" s="37"/>
      <c r="K27" s="39"/>
      <c r="L27" s="40" t="e">
        <f t="shared" si="0"/>
        <v>#DIV/0!</v>
      </c>
      <c r="M27" s="40" t="e">
        <f t="shared" si="11"/>
        <v>#DIV/0!</v>
      </c>
      <c r="N27" s="41">
        <f t="shared" si="1"/>
        <v>-17.77777777777778</v>
      </c>
      <c r="O27" s="41">
        <f t="shared" si="2"/>
        <v>0</v>
      </c>
      <c r="P27" s="42" t="e">
        <f t="shared" si="3"/>
        <v>#DIV/0!</v>
      </c>
      <c r="Q27" s="43" t="e">
        <f t="shared" si="12"/>
        <v>#DIV/0!</v>
      </c>
      <c r="R27" s="44" t="e">
        <f t="shared" si="13"/>
        <v>#DIV/0!</v>
      </c>
      <c r="S27" s="44" t="e">
        <f t="shared" si="9"/>
        <v>#DIV/0!</v>
      </c>
      <c r="T27" s="39"/>
      <c r="U27" s="45" t="e">
        <f t="shared" si="10"/>
        <v>#DIV/0!</v>
      </c>
    </row>
    <row r="28" spans="1:21" ht="12.75">
      <c r="A28" s="32"/>
      <c r="B28" s="33"/>
      <c r="C28" s="34"/>
      <c r="D28" s="34"/>
      <c r="E28" s="35"/>
      <c r="F28" s="36"/>
      <c r="G28" s="36"/>
      <c r="H28" s="37"/>
      <c r="I28" s="37"/>
      <c r="J28" s="37"/>
      <c r="K28" s="39"/>
      <c r="L28" s="40" t="e">
        <f t="shared" si="0"/>
        <v>#DIV/0!</v>
      </c>
      <c r="M28" s="40" t="e">
        <f t="shared" si="11"/>
        <v>#DIV/0!</v>
      </c>
      <c r="N28" s="41">
        <f t="shared" si="1"/>
        <v>-17.77777777777778</v>
      </c>
      <c r="O28" s="41">
        <f t="shared" si="2"/>
        <v>0</v>
      </c>
      <c r="P28" s="42" t="e">
        <f t="shared" si="3"/>
        <v>#DIV/0!</v>
      </c>
      <c r="Q28" s="43" t="e">
        <f t="shared" si="12"/>
        <v>#DIV/0!</v>
      </c>
      <c r="R28" s="44" t="e">
        <f t="shared" si="13"/>
        <v>#DIV/0!</v>
      </c>
      <c r="S28" s="44" t="e">
        <f t="shared" si="9"/>
        <v>#DIV/0!</v>
      </c>
      <c r="T28" s="39"/>
      <c r="U28" s="45" t="e">
        <f t="shared" si="10"/>
        <v>#DIV/0!</v>
      </c>
    </row>
    <row r="29" spans="1:21" ht="12.75">
      <c r="A29" s="32"/>
      <c r="B29" s="33"/>
      <c r="C29" s="34"/>
      <c r="D29" s="34"/>
      <c r="E29" s="35"/>
      <c r="F29" s="36"/>
      <c r="G29" s="36"/>
      <c r="H29" s="37"/>
      <c r="I29" s="37"/>
      <c r="J29" s="37"/>
      <c r="K29" s="39"/>
      <c r="L29" s="40" t="e">
        <f t="shared" si="0"/>
        <v>#DIV/0!</v>
      </c>
      <c r="M29" s="40" t="e">
        <f t="shared" si="11"/>
        <v>#DIV/0!</v>
      </c>
      <c r="N29" s="41">
        <f t="shared" si="1"/>
        <v>-17.77777777777778</v>
      </c>
      <c r="O29" s="41">
        <f t="shared" si="2"/>
        <v>0</v>
      </c>
      <c r="P29" s="42" t="e">
        <f t="shared" si="3"/>
        <v>#DIV/0!</v>
      </c>
      <c r="Q29" s="43" t="e">
        <f t="shared" si="12"/>
        <v>#DIV/0!</v>
      </c>
      <c r="R29" s="44" t="e">
        <f t="shared" si="13"/>
        <v>#DIV/0!</v>
      </c>
      <c r="S29" s="44" t="e">
        <f t="shared" si="9"/>
        <v>#DIV/0!</v>
      </c>
      <c r="T29" s="39"/>
      <c r="U29" s="45" t="e">
        <f t="shared" si="10"/>
        <v>#DIV/0!</v>
      </c>
    </row>
    <row r="30" spans="1:21" ht="12.75">
      <c r="A30" s="32"/>
      <c r="B30" s="33"/>
      <c r="C30" s="34"/>
      <c r="D30" s="34"/>
      <c r="E30" s="35"/>
      <c r="F30" s="36"/>
      <c r="G30" s="36"/>
      <c r="H30" s="37"/>
      <c r="I30" s="37"/>
      <c r="J30" s="37"/>
      <c r="K30" s="39"/>
      <c r="L30" s="40" t="e">
        <f t="shared" si="0"/>
        <v>#DIV/0!</v>
      </c>
      <c r="M30" s="40" t="e">
        <f t="shared" si="11"/>
        <v>#DIV/0!</v>
      </c>
      <c r="N30" s="41">
        <f t="shared" si="1"/>
        <v>-17.77777777777778</v>
      </c>
      <c r="O30" s="41">
        <f t="shared" si="2"/>
        <v>0</v>
      </c>
      <c r="P30" s="42" t="e">
        <f t="shared" si="3"/>
        <v>#DIV/0!</v>
      </c>
      <c r="Q30" s="43" t="e">
        <f t="shared" si="12"/>
        <v>#DIV/0!</v>
      </c>
      <c r="R30" s="44" t="e">
        <f t="shared" si="13"/>
        <v>#DIV/0!</v>
      </c>
      <c r="S30" s="44" t="e">
        <f t="shared" si="9"/>
        <v>#DIV/0!</v>
      </c>
      <c r="T30" s="39"/>
      <c r="U30" s="45" t="e">
        <f t="shared" si="10"/>
        <v>#DIV/0!</v>
      </c>
    </row>
    <row r="31" spans="1:21" ht="12.75">
      <c r="A31" s="32"/>
      <c r="B31" s="33"/>
      <c r="C31" s="34"/>
      <c r="D31" s="34"/>
      <c r="E31" s="35"/>
      <c r="F31" s="36"/>
      <c r="G31" s="36"/>
      <c r="H31" s="37"/>
      <c r="I31" s="37"/>
      <c r="J31" s="37"/>
      <c r="K31" s="39"/>
      <c r="L31" s="40" t="e">
        <f t="shared" si="0"/>
        <v>#DIV/0!</v>
      </c>
      <c r="M31" s="40" t="e">
        <f t="shared" si="11"/>
        <v>#DIV/0!</v>
      </c>
      <c r="N31" s="41">
        <f t="shared" si="1"/>
        <v>-17.77777777777778</v>
      </c>
      <c r="O31" s="41">
        <f t="shared" si="2"/>
        <v>0</v>
      </c>
      <c r="P31" s="42" t="e">
        <f t="shared" si="3"/>
        <v>#DIV/0!</v>
      </c>
      <c r="Q31" s="43" t="e">
        <f t="shared" si="12"/>
        <v>#DIV/0!</v>
      </c>
      <c r="R31" s="44" t="e">
        <f t="shared" si="13"/>
        <v>#DIV/0!</v>
      </c>
      <c r="S31" s="44" t="e">
        <f t="shared" si="9"/>
        <v>#DIV/0!</v>
      </c>
      <c r="T31" s="39"/>
      <c r="U31" s="45" t="e">
        <f t="shared" si="10"/>
        <v>#DIV/0!</v>
      </c>
    </row>
    <row r="32" spans="1:21" ht="12.75">
      <c r="A32" s="32"/>
      <c r="B32" s="33"/>
      <c r="C32" s="34"/>
      <c r="D32" s="34"/>
      <c r="E32" s="35"/>
      <c r="F32" s="36"/>
      <c r="G32" s="36"/>
      <c r="H32" s="37"/>
      <c r="I32" s="37"/>
      <c r="J32" s="37"/>
      <c r="K32" s="39"/>
      <c r="L32" s="40" t="e">
        <f t="shared" si="0"/>
        <v>#DIV/0!</v>
      </c>
      <c r="M32" s="40" t="e">
        <f t="shared" si="11"/>
        <v>#DIV/0!</v>
      </c>
      <c r="N32" s="41">
        <f t="shared" si="1"/>
        <v>-17.77777777777778</v>
      </c>
      <c r="O32" s="41">
        <f t="shared" si="2"/>
        <v>0</v>
      </c>
      <c r="P32" s="42" t="e">
        <f t="shared" si="3"/>
        <v>#DIV/0!</v>
      </c>
      <c r="Q32" s="43" t="e">
        <f t="shared" si="12"/>
        <v>#DIV/0!</v>
      </c>
      <c r="R32" s="44" t="e">
        <f t="shared" si="13"/>
        <v>#DIV/0!</v>
      </c>
      <c r="S32" s="44" t="e">
        <f t="shared" si="9"/>
        <v>#DIV/0!</v>
      </c>
      <c r="T32" s="39"/>
      <c r="U32" s="45" t="e">
        <f t="shared" si="10"/>
        <v>#DIV/0!</v>
      </c>
    </row>
    <row r="33" spans="1:21" ht="12.75">
      <c r="A33" s="32"/>
      <c r="B33" s="33"/>
      <c r="C33" s="34"/>
      <c r="D33" s="34"/>
      <c r="E33" s="35"/>
      <c r="F33" s="36"/>
      <c r="G33" s="36"/>
      <c r="H33" s="37"/>
      <c r="I33" s="37"/>
      <c r="J33" s="37"/>
      <c r="K33" s="39"/>
      <c r="L33" s="40" t="e">
        <f t="shared" si="0"/>
        <v>#DIV/0!</v>
      </c>
      <c r="M33" s="40" t="e">
        <f t="shared" si="11"/>
        <v>#DIV/0!</v>
      </c>
      <c r="N33" s="41">
        <f t="shared" si="1"/>
        <v>-17.77777777777778</v>
      </c>
      <c r="O33" s="41">
        <f t="shared" si="2"/>
        <v>0</v>
      </c>
      <c r="P33" s="42" t="e">
        <f t="shared" si="3"/>
        <v>#DIV/0!</v>
      </c>
      <c r="Q33" s="43" t="e">
        <f t="shared" si="12"/>
        <v>#DIV/0!</v>
      </c>
      <c r="R33" s="44" t="e">
        <f t="shared" si="13"/>
        <v>#DIV/0!</v>
      </c>
      <c r="S33" s="44" t="e">
        <f t="shared" si="9"/>
        <v>#DIV/0!</v>
      </c>
      <c r="T33" s="39"/>
      <c r="U33" s="45" t="e">
        <f t="shared" si="10"/>
        <v>#DIV/0!</v>
      </c>
    </row>
    <row r="34" spans="1:21" ht="12.75">
      <c r="A34" s="32"/>
      <c r="B34" s="33"/>
      <c r="C34" s="34"/>
      <c r="D34" s="34"/>
      <c r="E34" s="35"/>
      <c r="F34" s="36"/>
      <c r="G34" s="36"/>
      <c r="H34" s="37"/>
      <c r="I34" s="37"/>
      <c r="J34" s="37"/>
      <c r="K34" s="39"/>
      <c r="L34" s="40" t="e">
        <f t="shared" si="0"/>
        <v>#DIV/0!</v>
      </c>
      <c r="M34" s="40" t="e">
        <f t="shared" si="11"/>
        <v>#DIV/0!</v>
      </c>
      <c r="N34" s="41">
        <f t="shared" si="1"/>
        <v>-17.77777777777778</v>
      </c>
      <c r="O34" s="41">
        <f t="shared" si="2"/>
        <v>0</v>
      </c>
      <c r="P34" s="42" t="e">
        <f t="shared" si="3"/>
        <v>#DIV/0!</v>
      </c>
      <c r="Q34" s="43" t="e">
        <f t="shared" si="12"/>
        <v>#DIV/0!</v>
      </c>
      <c r="R34" s="44" t="e">
        <f t="shared" si="13"/>
        <v>#DIV/0!</v>
      </c>
      <c r="S34" s="44" t="e">
        <f t="shared" si="9"/>
        <v>#DIV/0!</v>
      </c>
      <c r="T34" s="39"/>
      <c r="U34" s="45" t="e">
        <f t="shared" si="10"/>
        <v>#DIV/0!</v>
      </c>
    </row>
    <row r="35" spans="1:21" ht="12.75">
      <c r="A35" s="32"/>
      <c r="B35" s="33"/>
      <c r="C35" s="34"/>
      <c r="D35" s="34"/>
      <c r="E35" s="35"/>
      <c r="F35" s="36"/>
      <c r="G35" s="36"/>
      <c r="H35" s="37"/>
      <c r="I35" s="37"/>
      <c r="J35" s="37"/>
      <c r="K35" s="39"/>
      <c r="L35" s="40" t="e">
        <f t="shared" si="0"/>
        <v>#DIV/0!</v>
      </c>
      <c r="M35" s="40" t="e">
        <f t="shared" si="11"/>
        <v>#DIV/0!</v>
      </c>
      <c r="N35" s="41">
        <f t="shared" si="1"/>
        <v>-17.77777777777778</v>
      </c>
      <c r="O35" s="41">
        <f t="shared" si="2"/>
        <v>0</v>
      </c>
      <c r="P35" s="42" t="e">
        <f t="shared" si="3"/>
        <v>#DIV/0!</v>
      </c>
      <c r="Q35" s="43" t="e">
        <f t="shared" si="12"/>
        <v>#DIV/0!</v>
      </c>
      <c r="R35" s="44" t="e">
        <f t="shared" si="13"/>
        <v>#DIV/0!</v>
      </c>
      <c r="S35" s="44" t="e">
        <f t="shared" si="9"/>
        <v>#DIV/0!</v>
      </c>
      <c r="T35" s="39"/>
      <c r="U35" s="45" t="e">
        <f t="shared" si="10"/>
        <v>#DIV/0!</v>
      </c>
    </row>
    <row r="36" spans="1:21" ht="12.75">
      <c r="A36" s="32"/>
      <c r="B36" s="33"/>
      <c r="C36" s="34"/>
      <c r="D36" s="34"/>
      <c r="E36" s="35"/>
      <c r="F36" s="36"/>
      <c r="G36" s="36"/>
      <c r="H36" s="37"/>
      <c r="I36" s="37"/>
      <c r="J36" s="37"/>
      <c r="K36" s="39"/>
      <c r="L36" s="40" t="e">
        <f t="shared" si="0"/>
        <v>#DIV/0!</v>
      </c>
      <c r="M36" s="40" t="e">
        <f t="shared" si="11"/>
        <v>#DIV/0!</v>
      </c>
      <c r="N36" s="41">
        <f t="shared" si="1"/>
        <v>-17.77777777777778</v>
      </c>
      <c r="O36" s="41">
        <f t="shared" si="2"/>
        <v>0</v>
      </c>
      <c r="P36" s="42" t="e">
        <f t="shared" si="3"/>
        <v>#DIV/0!</v>
      </c>
      <c r="Q36" s="43" t="e">
        <f t="shared" si="12"/>
        <v>#DIV/0!</v>
      </c>
      <c r="R36" s="44" t="e">
        <f t="shared" si="13"/>
        <v>#DIV/0!</v>
      </c>
      <c r="S36" s="44" t="e">
        <f t="shared" si="9"/>
        <v>#DIV/0!</v>
      </c>
      <c r="T36" s="39"/>
      <c r="U36" s="45" t="e">
        <f t="shared" si="10"/>
        <v>#DIV/0!</v>
      </c>
    </row>
    <row r="37" spans="1:21" ht="12.75">
      <c r="A37" s="32"/>
      <c r="B37" s="33"/>
      <c r="C37" s="34"/>
      <c r="D37" s="34"/>
      <c r="E37" s="35"/>
      <c r="F37" s="36"/>
      <c r="G37" s="36"/>
      <c r="H37" s="37"/>
      <c r="I37" s="37"/>
      <c r="J37" s="37"/>
      <c r="K37" s="39"/>
      <c r="L37" s="40" t="e">
        <f t="shared" si="0"/>
        <v>#DIV/0!</v>
      </c>
      <c r="M37" s="40" t="e">
        <f t="shared" si="11"/>
        <v>#DIV/0!</v>
      </c>
      <c r="N37" s="41">
        <f t="shared" si="1"/>
        <v>-17.77777777777778</v>
      </c>
      <c r="O37" s="41">
        <f t="shared" si="2"/>
        <v>0</v>
      </c>
      <c r="P37" s="42" t="e">
        <f t="shared" si="3"/>
        <v>#DIV/0!</v>
      </c>
      <c r="Q37" s="43" t="e">
        <f t="shared" si="12"/>
        <v>#DIV/0!</v>
      </c>
      <c r="R37" s="44" t="e">
        <f t="shared" si="13"/>
        <v>#DIV/0!</v>
      </c>
      <c r="S37" s="44" t="e">
        <f t="shared" si="9"/>
        <v>#DIV/0!</v>
      </c>
      <c r="T37" s="39"/>
      <c r="U37" s="45" t="e">
        <f t="shared" si="10"/>
        <v>#DIV/0!</v>
      </c>
    </row>
  </sheetData>
  <sheetProtection sheet="1" scenarios="1"/>
  <mergeCells count="1">
    <mergeCell ref="B1:T1"/>
  </mergeCells>
  <conditionalFormatting sqref="S3:S37">
    <cfRule type="cellIs" priority="1" dxfId="0" operator="between" stopIfTrue="1">
      <formula>100.0001</formula>
      <formula>9000000</formula>
    </cfRule>
  </conditionalFormatting>
  <conditionalFormatting sqref="F11">
    <cfRule type="expression" priority="2" dxfId="1" stopIfTrue="1">
      <formula>OR(D4&gt;212,D8&lt;0.1)</formula>
    </cfRule>
  </conditionalFormatting>
  <conditionalFormatting sqref="Q3:Q37">
    <cfRule type="expression" priority="3" dxfId="2" stopIfTrue="1">
      <formula>OR(F3&gt;212,F3&lt;0.1)</formula>
    </cfRule>
    <cfRule type="cellIs" priority="4" dxfId="3" operator="greaterThan" stopIfTrue="1">
      <formula>9.276245888</formula>
    </cfRule>
  </conditionalFormatting>
  <printOptions/>
  <pageMargins left="0.5" right="0.5" top="0.7375" bottom="0.5" header="0.5" footer="0.5118055555555555"/>
  <pageSetup firstPageNumber="1" useFirstPageNumber="1" fitToHeight="3" fitToWidth="1" horizontalDpi="300" verticalDpi="300" orientation="landscape"/>
  <headerFooter alignWithMargins="0">
    <oddHeader>&amp;C&amp;A</oddHeader>
  </headerFooter>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7">
      <selection activeCell="H56" sqref="H56"/>
    </sheetView>
  </sheetViews>
  <sheetFormatPr defaultColWidth="9.140625" defaultRowHeight="12.75"/>
  <sheetData/>
  <sheetProtection sheet="1" objects="1" scenario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D12" sqref="D12"/>
    </sheetView>
  </sheetViews>
  <sheetFormatPr defaultColWidth="9.140625" defaultRowHeight="12.75"/>
  <cols>
    <col min="1" max="1" width="8.57421875" style="0" customWidth="1"/>
    <col min="2" max="4" width="12.57421875" style="0" customWidth="1"/>
    <col min="5" max="5" width="6.7109375" style="0" customWidth="1"/>
    <col min="6" max="11" width="7.7109375" style="0" customWidth="1"/>
    <col min="12" max="12" width="57.7109375" style="0" customWidth="1"/>
    <col min="13" max="16384" width="11.57421875" style="0" customWidth="1"/>
  </cols>
  <sheetData>
    <row r="1" spans="1:12" ht="19.5" customHeight="1">
      <c r="A1" s="48"/>
      <c r="B1" s="81" t="s">
        <v>57</v>
      </c>
      <c r="C1" s="81"/>
      <c r="D1" s="81"/>
      <c r="E1" s="81"/>
      <c r="F1" s="81"/>
      <c r="G1" s="81"/>
      <c r="H1" s="81"/>
      <c r="I1" s="81"/>
      <c r="J1" s="81"/>
      <c r="K1" s="81"/>
      <c r="L1" s="81"/>
    </row>
    <row r="2" spans="1:12" ht="62.25">
      <c r="A2" s="49" t="s">
        <v>29</v>
      </c>
      <c r="B2" s="50" t="s">
        <v>30</v>
      </c>
      <c r="C2" s="50" t="s">
        <v>31</v>
      </c>
      <c r="D2" s="50" t="s">
        <v>32</v>
      </c>
      <c r="E2" s="50" t="s">
        <v>33</v>
      </c>
      <c r="F2" s="51" t="s">
        <v>34</v>
      </c>
      <c r="G2" s="51" t="s">
        <v>35</v>
      </c>
      <c r="H2" s="52" t="s">
        <v>36</v>
      </c>
      <c r="I2" s="52" t="s">
        <v>37</v>
      </c>
      <c r="J2" s="52" t="s">
        <v>38</v>
      </c>
      <c r="K2" s="50" t="s">
        <v>39</v>
      </c>
      <c r="L2" s="53" t="s">
        <v>48</v>
      </c>
    </row>
    <row r="3" spans="1:12" ht="12.75">
      <c r="A3" s="32"/>
      <c r="B3" s="33"/>
      <c r="C3" s="33"/>
      <c r="D3" s="33"/>
      <c r="E3" s="35"/>
      <c r="F3" s="36"/>
      <c r="G3" s="36"/>
      <c r="H3" s="54"/>
      <c r="I3" s="54"/>
      <c r="J3" s="54"/>
      <c r="K3" s="39"/>
      <c r="L3" s="39"/>
    </row>
    <row r="4" spans="1:12" ht="12.75">
      <c r="A4" s="32"/>
      <c r="B4" s="33"/>
      <c r="C4" s="33"/>
      <c r="D4" s="33"/>
      <c r="E4" s="35"/>
      <c r="F4" s="36"/>
      <c r="G4" s="36"/>
      <c r="H4" s="54"/>
      <c r="I4" s="54"/>
      <c r="J4" s="54"/>
      <c r="K4" s="39"/>
      <c r="L4" s="39"/>
    </row>
    <row r="5" spans="1:12" ht="12.75">
      <c r="A5" s="32"/>
      <c r="B5" s="33"/>
      <c r="C5" s="33"/>
      <c r="D5" s="33"/>
      <c r="E5" s="35"/>
      <c r="F5" s="36"/>
      <c r="G5" s="36"/>
      <c r="H5" s="54"/>
      <c r="I5" s="54"/>
      <c r="J5" s="54"/>
      <c r="K5" s="39"/>
      <c r="L5" s="39"/>
    </row>
    <row r="6" spans="1:12" ht="12.75">
      <c r="A6" s="32"/>
      <c r="B6" s="33"/>
      <c r="C6" s="33"/>
      <c r="D6" s="33"/>
      <c r="E6" s="35"/>
      <c r="F6" s="36"/>
      <c r="G6" s="36"/>
      <c r="H6" s="54"/>
      <c r="I6" s="54"/>
      <c r="J6" s="54"/>
      <c r="K6" s="39"/>
      <c r="L6" s="39"/>
    </row>
    <row r="7" spans="1:12" ht="12.75">
      <c r="A7" s="55"/>
      <c r="B7" s="56"/>
      <c r="C7" s="56"/>
      <c r="D7" s="56"/>
      <c r="E7" s="57"/>
      <c r="F7" s="58"/>
      <c r="G7" s="58"/>
      <c r="H7" s="54"/>
      <c r="I7" s="54"/>
      <c r="J7" s="54"/>
      <c r="K7" s="57"/>
      <c r="L7" s="57"/>
    </row>
    <row r="8" spans="1:12" ht="12.75">
      <c r="A8" s="32"/>
      <c r="B8" s="33"/>
      <c r="C8" s="33"/>
      <c r="D8" s="33"/>
      <c r="E8" s="35"/>
      <c r="F8" s="36"/>
      <c r="G8" s="36"/>
      <c r="H8" s="54"/>
      <c r="I8" s="54"/>
      <c r="J8" s="54"/>
      <c r="K8" s="39"/>
      <c r="L8" s="59"/>
    </row>
    <row r="9" spans="1:12" ht="12.75">
      <c r="A9" s="32"/>
      <c r="B9" s="33"/>
      <c r="C9" s="33"/>
      <c r="D9" s="33"/>
      <c r="E9" s="35"/>
      <c r="F9" s="36"/>
      <c r="G9" s="36"/>
      <c r="H9" s="54"/>
      <c r="I9" s="54"/>
      <c r="J9" s="54"/>
      <c r="K9" s="39"/>
      <c r="L9" s="39"/>
    </row>
    <row r="10" spans="1:12" ht="12.75">
      <c r="A10" s="32"/>
      <c r="B10" s="33"/>
      <c r="C10" s="33"/>
      <c r="D10" s="33"/>
      <c r="E10" s="35"/>
      <c r="F10" s="36"/>
      <c r="G10" s="36"/>
      <c r="H10" s="54"/>
      <c r="I10" s="54"/>
      <c r="J10" s="54"/>
      <c r="K10" s="39"/>
      <c r="L10" s="39"/>
    </row>
    <row r="11" spans="1:12" ht="12.75">
      <c r="A11" s="32"/>
      <c r="B11" s="33"/>
      <c r="C11" s="33"/>
      <c r="D11" s="33"/>
      <c r="E11" s="35"/>
      <c r="F11" s="36"/>
      <c r="G11" s="36"/>
      <c r="H11" s="54"/>
      <c r="I11" s="54"/>
      <c r="J11" s="54"/>
      <c r="K11" s="39"/>
      <c r="L11" s="39"/>
    </row>
    <row r="12" spans="1:12" ht="12.75">
      <c r="A12" s="55"/>
      <c r="B12" s="56"/>
      <c r="C12" s="56"/>
      <c r="D12" s="56"/>
      <c r="E12" s="57"/>
      <c r="F12" s="58"/>
      <c r="G12" s="58"/>
      <c r="H12" s="54"/>
      <c r="I12" s="54"/>
      <c r="J12" s="54"/>
      <c r="K12" s="57"/>
      <c r="L12" s="57"/>
    </row>
    <row r="13" spans="1:12" ht="12.75">
      <c r="A13" s="32"/>
      <c r="B13" s="33"/>
      <c r="C13" s="33"/>
      <c r="D13" s="33"/>
      <c r="E13" s="35"/>
      <c r="F13" s="36"/>
      <c r="G13" s="36"/>
      <c r="H13" s="54"/>
      <c r="I13" s="54"/>
      <c r="J13" s="54"/>
      <c r="K13" s="39"/>
      <c r="L13" s="39"/>
    </row>
    <row r="14" spans="1:12" ht="12.75">
      <c r="A14" s="32"/>
      <c r="B14" s="33"/>
      <c r="C14" s="33"/>
      <c r="D14" s="33"/>
      <c r="E14" s="35"/>
      <c r="F14" s="36"/>
      <c r="G14" s="36"/>
      <c r="H14" s="54"/>
      <c r="I14" s="54"/>
      <c r="J14" s="54"/>
      <c r="K14" s="39"/>
      <c r="L14" s="39"/>
    </row>
    <row r="15" spans="1:12" ht="12.75">
      <c r="A15" s="32"/>
      <c r="B15" s="33"/>
      <c r="C15" s="33"/>
      <c r="D15" s="33"/>
      <c r="E15" s="35"/>
      <c r="F15" s="36"/>
      <c r="G15" s="36"/>
      <c r="H15" s="54"/>
      <c r="I15" s="54"/>
      <c r="J15" s="54"/>
      <c r="K15" s="39"/>
      <c r="L15" s="39"/>
    </row>
    <row r="16" spans="1:12" ht="12.75">
      <c r="A16" s="32"/>
      <c r="B16" s="33"/>
      <c r="C16" s="33"/>
      <c r="D16" s="33"/>
      <c r="E16" s="35"/>
      <c r="F16" s="36"/>
      <c r="G16" s="36"/>
      <c r="H16" s="54"/>
      <c r="I16" s="54"/>
      <c r="J16" s="54"/>
      <c r="K16" s="39"/>
      <c r="L16" s="39"/>
    </row>
    <row r="17" spans="1:12" ht="12.75">
      <c r="A17" s="55"/>
      <c r="B17" s="56"/>
      <c r="C17" s="56"/>
      <c r="D17" s="56"/>
      <c r="E17" s="57"/>
      <c r="F17" s="58"/>
      <c r="G17" s="58"/>
      <c r="H17" s="54"/>
      <c r="I17" s="54"/>
      <c r="J17" s="54"/>
      <c r="K17" s="57"/>
      <c r="L17" s="57"/>
    </row>
    <row r="18" spans="1:12" ht="12.75">
      <c r="A18" s="32"/>
      <c r="B18" s="33"/>
      <c r="C18" s="33"/>
      <c r="D18" s="33"/>
      <c r="E18" s="35"/>
      <c r="F18" s="36"/>
      <c r="G18" s="36"/>
      <c r="H18" s="54"/>
      <c r="I18" s="54"/>
      <c r="J18" s="54"/>
      <c r="K18" s="39"/>
      <c r="L18" s="39"/>
    </row>
    <row r="19" spans="1:12" ht="12.75">
      <c r="A19" s="32"/>
      <c r="B19" s="33"/>
      <c r="C19" s="33"/>
      <c r="D19" s="33"/>
      <c r="E19" s="35"/>
      <c r="F19" s="36"/>
      <c r="G19" s="36"/>
      <c r="H19" s="54"/>
      <c r="I19" s="54"/>
      <c r="J19" s="54"/>
      <c r="K19" s="39"/>
      <c r="L19" s="39"/>
    </row>
    <row r="20" spans="1:12" ht="12.75">
      <c r="A20" s="32"/>
      <c r="B20" s="33"/>
      <c r="C20" s="33"/>
      <c r="D20" s="33"/>
      <c r="E20" s="35"/>
      <c r="F20" s="36"/>
      <c r="G20" s="36"/>
      <c r="H20" s="54"/>
      <c r="I20" s="54"/>
      <c r="J20" s="54"/>
      <c r="K20" s="39"/>
      <c r="L20" s="39"/>
    </row>
    <row r="21" spans="1:12" ht="12.75">
      <c r="A21" s="32"/>
      <c r="B21" s="33"/>
      <c r="C21" s="33"/>
      <c r="D21" s="33"/>
      <c r="E21" s="35"/>
      <c r="F21" s="36"/>
      <c r="G21" s="36"/>
      <c r="H21" s="54"/>
      <c r="I21" s="54"/>
      <c r="J21" s="54"/>
      <c r="K21" s="39"/>
      <c r="L21" s="39"/>
    </row>
    <row r="22" spans="1:12" ht="12.75">
      <c r="A22" s="55"/>
      <c r="B22" s="56"/>
      <c r="C22" s="56"/>
      <c r="D22" s="56"/>
      <c r="E22" s="57"/>
      <c r="F22" s="58"/>
      <c r="G22" s="58"/>
      <c r="H22" s="54"/>
      <c r="I22" s="54"/>
      <c r="J22" s="54"/>
      <c r="K22" s="57"/>
      <c r="L22" s="57"/>
    </row>
    <row r="23" spans="1:12" ht="12.75">
      <c r="A23" s="32"/>
      <c r="B23" s="33"/>
      <c r="C23" s="33"/>
      <c r="D23" s="33"/>
      <c r="E23" s="35"/>
      <c r="F23" s="36"/>
      <c r="G23" s="36"/>
      <c r="H23" s="54"/>
      <c r="I23" s="54"/>
      <c r="J23" s="54"/>
      <c r="K23" s="39"/>
      <c r="L23" s="39"/>
    </row>
    <row r="24" spans="1:12" ht="12.75">
      <c r="A24" s="32"/>
      <c r="B24" s="33"/>
      <c r="C24" s="33"/>
      <c r="D24" s="33"/>
      <c r="E24" s="35"/>
      <c r="F24" s="36"/>
      <c r="G24" s="36"/>
      <c r="H24" s="54"/>
      <c r="I24" s="54"/>
      <c r="J24" s="54"/>
      <c r="K24" s="39"/>
      <c r="L24" s="39"/>
    </row>
    <row r="25" spans="1:12" ht="12.75">
      <c r="A25" s="32"/>
      <c r="B25" s="33"/>
      <c r="C25" s="33"/>
      <c r="D25" s="33"/>
      <c r="E25" s="35"/>
      <c r="F25" s="36"/>
      <c r="G25" s="36"/>
      <c r="H25" s="54"/>
      <c r="I25" s="54"/>
      <c r="J25" s="54"/>
      <c r="K25" s="39"/>
      <c r="L25" s="39"/>
    </row>
    <row r="26" spans="1:12" ht="12.75">
      <c r="A26" s="32"/>
      <c r="B26" s="33"/>
      <c r="C26" s="33"/>
      <c r="D26" s="33"/>
      <c r="E26" s="35"/>
      <c r="F26" s="36"/>
      <c r="G26" s="36"/>
      <c r="H26" s="54"/>
      <c r="I26" s="54"/>
      <c r="J26" s="54"/>
      <c r="K26" s="39"/>
      <c r="L26" s="39"/>
    </row>
    <row r="27" spans="1:12" ht="12.75">
      <c r="A27" s="55"/>
      <c r="B27" s="56"/>
      <c r="C27" s="56"/>
      <c r="D27" s="56"/>
      <c r="E27" s="57"/>
      <c r="F27" s="58"/>
      <c r="G27" s="58"/>
      <c r="H27" s="54"/>
      <c r="I27" s="54"/>
      <c r="J27" s="54"/>
      <c r="K27" s="57"/>
      <c r="L27" s="57"/>
    </row>
    <row r="28" spans="1:12" ht="12.75">
      <c r="A28" s="32"/>
      <c r="B28" s="33"/>
      <c r="C28" s="33"/>
      <c r="D28" s="33"/>
      <c r="E28" s="35"/>
      <c r="F28" s="36"/>
      <c r="G28" s="36"/>
      <c r="H28" s="54"/>
      <c r="I28" s="54"/>
      <c r="J28" s="54"/>
      <c r="K28" s="39"/>
      <c r="L28" s="39"/>
    </row>
    <row r="29" spans="1:12" ht="12.75">
      <c r="A29" s="32"/>
      <c r="B29" s="33"/>
      <c r="C29" s="33"/>
      <c r="D29" s="33"/>
      <c r="E29" s="35"/>
      <c r="F29" s="36"/>
      <c r="G29" s="36"/>
      <c r="H29" s="54"/>
      <c r="I29" s="54"/>
      <c r="J29" s="54"/>
      <c r="K29" s="39"/>
      <c r="L29" s="39"/>
    </row>
  </sheetData>
  <mergeCells count="1">
    <mergeCell ref="B1:L1"/>
  </mergeCells>
  <printOptions/>
  <pageMargins left="0.5" right="0.5" top="0.7666666666666666" bottom="0.5" header="0.5" footer="0.5118055555555555"/>
  <pageSetup fitToHeight="1" fitToWidth="1" horizontalDpi="300" verticalDpi="300" orientation="landscape"/>
  <headerFooter alignWithMargins="0">
    <oddHeader>&amp;C&amp;"Times New Roman,Regular"&amp;12&amp;A</oddHeader>
  </headerFooter>
</worksheet>
</file>

<file path=xl/worksheets/sheet6.xml><?xml version="1.0" encoding="utf-8"?>
<worksheet xmlns="http://schemas.openxmlformats.org/spreadsheetml/2006/main" xmlns:r="http://schemas.openxmlformats.org/officeDocument/2006/relationships">
  <dimension ref="A1:N55"/>
  <sheetViews>
    <sheetView workbookViewId="0" topLeftCell="A1">
      <selection activeCell="N12" sqref="N12"/>
    </sheetView>
  </sheetViews>
  <sheetFormatPr defaultColWidth="9.140625" defaultRowHeight="12.75"/>
  <cols>
    <col min="1" max="1" width="5.00390625" style="0" customWidth="1"/>
    <col min="2" max="2" width="4.57421875" style="0" customWidth="1"/>
    <col min="3" max="3" width="6.421875" style="0" customWidth="1"/>
    <col min="4" max="4" width="6.00390625" style="0" customWidth="1"/>
    <col min="5" max="5" width="4.8515625" style="0" customWidth="1"/>
    <col min="6" max="6" width="7.421875" style="0" customWidth="1"/>
    <col min="7" max="7" width="6.00390625" style="0" customWidth="1"/>
    <col min="8" max="8" width="4.7109375" style="0" customWidth="1"/>
    <col min="9" max="9" width="7.28125" style="0" customWidth="1"/>
    <col min="10" max="10" width="5.8515625" style="0" customWidth="1"/>
    <col min="11" max="11" width="4.421875" style="0" customWidth="1"/>
    <col min="12" max="12" width="7.00390625" style="0" customWidth="1"/>
  </cols>
  <sheetData>
    <row r="1" spans="1:14" ht="12.75">
      <c r="A1" s="60" t="s">
        <v>52</v>
      </c>
      <c r="B1" s="60" t="s">
        <v>55</v>
      </c>
      <c r="C1" s="61" t="s">
        <v>58</v>
      </c>
      <c r="D1" s="60" t="s">
        <v>52</v>
      </c>
      <c r="E1" s="60" t="s">
        <v>55</v>
      </c>
      <c r="F1" s="61" t="s">
        <v>58</v>
      </c>
      <c r="G1" s="60" t="s">
        <v>52</v>
      </c>
      <c r="H1" s="60" t="s">
        <v>55</v>
      </c>
      <c r="I1" s="61" t="s">
        <v>58</v>
      </c>
      <c r="J1" s="60" t="s">
        <v>52</v>
      </c>
      <c r="K1" s="60" t="s">
        <v>55</v>
      </c>
      <c r="L1" s="61" t="s">
        <v>58</v>
      </c>
      <c r="M1" s="62" t="s">
        <v>59</v>
      </c>
      <c r="N1" s="62" t="s">
        <v>60</v>
      </c>
    </row>
    <row r="2" spans="1:14" ht="12.75">
      <c r="A2" s="63">
        <f aca="true" t="shared" si="0" ref="A2:A52">SUM((B2-32))/9*5</f>
        <v>0</v>
      </c>
      <c r="B2" s="64">
        <v>32</v>
      </c>
      <c r="C2" s="61">
        <f>SUM(273.15/(273.15+A2))</f>
        <v>1</v>
      </c>
      <c r="D2" s="63">
        <f aca="true" t="shared" si="1" ref="D2:D52">SUM((E2-32))/9*5</f>
        <v>28.333333333333336</v>
      </c>
      <c r="E2" s="64">
        <v>83</v>
      </c>
      <c r="F2" s="61">
        <f>SUM(273.15/(273.15+D2))</f>
        <v>0.9060202332909504</v>
      </c>
      <c r="G2" s="63">
        <f aca="true" t="shared" si="2" ref="G2:G52">SUM((H2-32))/9*5</f>
        <v>56.66666666666667</v>
      </c>
      <c r="H2" s="64">
        <v>134</v>
      </c>
      <c r="I2" s="61">
        <f>SUM(273.15/(273.15+G2))</f>
        <v>0.828187376825509</v>
      </c>
      <c r="J2" s="63">
        <f aca="true" t="shared" si="3" ref="J2:J29">SUM((K2-32))/9*5</f>
        <v>85</v>
      </c>
      <c r="K2" s="64">
        <v>185</v>
      </c>
      <c r="L2" s="61">
        <f>SUM(273.15/(273.15+J2))</f>
        <v>0.7626692726511238</v>
      </c>
      <c r="M2" s="65">
        <f aca="true" t="shared" si="4" ref="M2:M35">SUM(0.1+M3)</f>
        <v>6.499999999999992</v>
      </c>
      <c r="N2" s="66">
        <f>SUM(M2/9.276245888)*100</f>
        <v>70.07145000768648</v>
      </c>
    </row>
    <row r="3" spans="1:14" ht="12.75">
      <c r="A3" s="63">
        <f t="shared" si="0"/>
        <v>0.5555555555555556</v>
      </c>
      <c r="B3" s="64">
        <f aca="true" t="shared" si="5" ref="B3:B52">SUM(B2+1)</f>
        <v>33</v>
      </c>
      <c r="C3" s="61">
        <f aca="true" t="shared" si="6" ref="C3:C52">SUM(273.15/(273.15+A3))</f>
        <v>0.9979702437737228</v>
      </c>
      <c r="D3" s="63">
        <f t="shared" si="1"/>
        <v>28.88888888888889</v>
      </c>
      <c r="E3" s="64">
        <v>84</v>
      </c>
      <c r="F3" s="61">
        <f aca="true" t="shared" si="7" ref="F3:F52">SUM(273.15/(273.15+D3))</f>
        <v>0.904353743999117</v>
      </c>
      <c r="G3" s="63">
        <f t="shared" si="2"/>
        <v>57.22222222222222</v>
      </c>
      <c r="H3" s="64">
        <v>135</v>
      </c>
      <c r="I3" s="61">
        <f aca="true" t="shared" si="8" ref="I3:I52">SUM(273.15/(273.15+G3))</f>
        <v>0.8267946928548606</v>
      </c>
      <c r="J3" s="63">
        <f t="shared" si="3"/>
        <v>85.55555555555556</v>
      </c>
      <c r="K3" s="64">
        <v>186</v>
      </c>
      <c r="L3" s="61">
        <f aca="true" t="shared" si="9" ref="L3:L29">SUM(273.15/(273.15+J3))</f>
        <v>0.761488066659439</v>
      </c>
      <c r="M3" s="65">
        <f t="shared" si="4"/>
        <v>6.399999999999992</v>
      </c>
      <c r="N3" s="66">
        <f aca="true" t="shared" si="10" ref="N3:N37">SUM(M3/9.276245888)*100</f>
        <v>68.99342769987591</v>
      </c>
    </row>
    <row r="4" spans="1:14" ht="12.75">
      <c r="A4" s="63">
        <f t="shared" si="0"/>
        <v>1.1111111111111112</v>
      </c>
      <c r="B4" s="64">
        <f t="shared" si="5"/>
        <v>34</v>
      </c>
      <c r="C4" s="61">
        <f t="shared" si="6"/>
        <v>0.995948710677173</v>
      </c>
      <c r="D4" s="63">
        <f t="shared" si="1"/>
        <v>29.444444444444446</v>
      </c>
      <c r="E4" s="64">
        <v>85</v>
      </c>
      <c r="F4" s="61">
        <f t="shared" si="7"/>
        <v>0.9026933739695595</v>
      </c>
      <c r="G4" s="63">
        <f t="shared" si="2"/>
        <v>57.77777777777778</v>
      </c>
      <c r="H4" s="64">
        <v>136</v>
      </c>
      <c r="I4" s="61">
        <f t="shared" si="8"/>
        <v>0.8254066849094297</v>
      </c>
      <c r="J4" s="63">
        <f t="shared" si="3"/>
        <v>86.11111111111111</v>
      </c>
      <c r="K4" s="64">
        <v>187</v>
      </c>
      <c r="L4" s="61">
        <f t="shared" si="9"/>
        <v>0.7603105138633306</v>
      </c>
      <c r="M4" s="65">
        <f t="shared" si="4"/>
        <v>6.299999999999993</v>
      </c>
      <c r="N4" s="66">
        <f t="shared" si="10"/>
        <v>67.91540539206535</v>
      </c>
    </row>
    <row r="5" spans="1:14" ht="12.75">
      <c r="A5" s="63">
        <f t="shared" si="0"/>
        <v>1.6666666666666665</v>
      </c>
      <c r="B5" s="64">
        <f t="shared" si="5"/>
        <v>35</v>
      </c>
      <c r="C5" s="61">
        <f t="shared" si="6"/>
        <v>0.9939353508399539</v>
      </c>
      <c r="D5" s="63">
        <f t="shared" si="1"/>
        <v>30</v>
      </c>
      <c r="E5" s="64">
        <v>86</v>
      </c>
      <c r="F5" s="61">
        <f t="shared" si="7"/>
        <v>0.901039089559624</v>
      </c>
      <c r="G5" s="63">
        <f t="shared" si="2"/>
        <v>58.33333333333333</v>
      </c>
      <c r="H5" s="64">
        <v>137</v>
      </c>
      <c r="I5" s="61">
        <f t="shared" si="8"/>
        <v>0.8240233294786063</v>
      </c>
      <c r="J5" s="63">
        <f t="shared" si="3"/>
        <v>86.66666666666666</v>
      </c>
      <c r="K5" s="64">
        <v>188</v>
      </c>
      <c r="L5" s="61">
        <f t="shared" si="9"/>
        <v>0.7591365973412386</v>
      </c>
      <c r="M5" s="65">
        <f t="shared" si="4"/>
        <v>6.199999999999993</v>
      </c>
      <c r="N5" s="66">
        <f t="shared" si="10"/>
        <v>66.8373830842548</v>
      </c>
    </row>
    <row r="6" spans="1:14" ht="12.75">
      <c r="A6" s="63">
        <f t="shared" si="0"/>
        <v>2.2222222222222223</v>
      </c>
      <c r="B6" s="64">
        <f t="shared" si="5"/>
        <v>36</v>
      </c>
      <c r="C6" s="61">
        <f t="shared" si="6"/>
        <v>0.9919301147941171</v>
      </c>
      <c r="D6" s="63">
        <f t="shared" si="1"/>
        <v>30.555555555555554</v>
      </c>
      <c r="E6" s="64">
        <v>87</v>
      </c>
      <c r="F6" s="61">
        <f t="shared" si="7"/>
        <v>0.8993908573728209</v>
      </c>
      <c r="G6" s="63">
        <f t="shared" si="2"/>
        <v>58.88888888888889</v>
      </c>
      <c r="H6" s="64">
        <v>138</v>
      </c>
      <c r="I6" s="61">
        <f t="shared" si="8"/>
        <v>0.8226446032091287</v>
      </c>
      <c r="J6" s="63">
        <f t="shared" si="3"/>
        <v>87.22222222222221</v>
      </c>
      <c r="K6" s="64">
        <v>189</v>
      </c>
      <c r="L6" s="61">
        <f t="shared" si="9"/>
        <v>0.7579663002759492</v>
      </c>
      <c r="M6" s="65">
        <f t="shared" si="4"/>
        <v>6.099999999999993</v>
      </c>
      <c r="N6" s="66">
        <f t="shared" si="10"/>
        <v>65.75936077644424</v>
      </c>
    </row>
    <row r="7" spans="1:14" ht="12.75">
      <c r="A7" s="63">
        <f t="shared" si="0"/>
        <v>2.7777777777777777</v>
      </c>
      <c r="B7" s="64">
        <f t="shared" si="5"/>
        <v>37</v>
      </c>
      <c r="C7" s="61">
        <f t="shared" si="6"/>
        <v>0.989932953470111</v>
      </c>
      <c r="D7" s="63">
        <f t="shared" si="1"/>
        <v>31.11111111111111</v>
      </c>
      <c r="E7" s="64">
        <v>88</v>
      </c>
      <c r="F7" s="61">
        <f t="shared" si="7"/>
        <v>0.897748644256578</v>
      </c>
      <c r="G7" s="63">
        <f t="shared" si="2"/>
        <v>59.44444444444444</v>
      </c>
      <c r="H7" s="64">
        <v>139</v>
      </c>
      <c r="I7" s="61">
        <f t="shared" si="8"/>
        <v>0.82127048290377</v>
      </c>
      <c r="J7" s="63">
        <f t="shared" si="3"/>
        <v>87.77777777777779</v>
      </c>
      <c r="K7" s="64">
        <v>190</v>
      </c>
      <c r="L7" s="61">
        <f t="shared" si="9"/>
        <v>0.7567996059537919</v>
      </c>
      <c r="M7" s="65">
        <f t="shared" si="4"/>
        <v>5.999999999999994</v>
      </c>
      <c r="N7" s="66">
        <f t="shared" si="10"/>
        <v>64.68133846863367</v>
      </c>
    </row>
    <row r="8" spans="1:14" ht="12.75">
      <c r="A8" s="63">
        <f t="shared" si="0"/>
        <v>3.333333333333333</v>
      </c>
      <c r="B8" s="64">
        <f t="shared" si="5"/>
        <v>38</v>
      </c>
      <c r="C8" s="61">
        <f t="shared" si="6"/>
        <v>0.9879438181927784</v>
      </c>
      <c r="D8" s="63">
        <f t="shared" si="1"/>
        <v>31.666666666666664</v>
      </c>
      <c r="E8" s="64">
        <v>89</v>
      </c>
      <c r="F8" s="61">
        <f t="shared" si="7"/>
        <v>0.8961124173000163</v>
      </c>
      <c r="G8" s="63">
        <f t="shared" si="2"/>
        <v>60</v>
      </c>
      <c r="H8" s="64">
        <v>140</v>
      </c>
      <c r="I8" s="61">
        <f t="shared" si="8"/>
        <v>0.819900945520036</v>
      </c>
      <c r="J8" s="63">
        <f t="shared" si="3"/>
        <v>88.33333333333334</v>
      </c>
      <c r="K8" s="64">
        <v>191</v>
      </c>
      <c r="L8" s="61">
        <f t="shared" si="9"/>
        <v>0.7556364977638433</v>
      </c>
      <c r="M8" s="65">
        <f t="shared" si="4"/>
        <v>5.899999999999994</v>
      </c>
      <c r="N8" s="66">
        <f t="shared" si="10"/>
        <v>63.60331616082312</v>
      </c>
    </row>
    <row r="9" spans="1:14" ht="12.75">
      <c r="A9" s="63">
        <f t="shared" si="0"/>
        <v>3.888888888888889</v>
      </c>
      <c r="B9" s="64">
        <f t="shared" si="5"/>
        <v>39</v>
      </c>
      <c r="C9" s="61">
        <f t="shared" si="6"/>
        <v>0.9859626606774018</v>
      </c>
      <c r="D9" s="63">
        <f t="shared" si="1"/>
        <v>32.22222222222222</v>
      </c>
      <c r="E9" s="64">
        <v>90</v>
      </c>
      <c r="F9" s="61">
        <f t="shared" si="7"/>
        <v>0.8944821438317536</v>
      </c>
      <c r="G9" s="63">
        <f t="shared" si="2"/>
        <v>60.55555555555556</v>
      </c>
      <c r="H9" s="64">
        <v>141</v>
      </c>
      <c r="I9" s="61">
        <f t="shared" si="8"/>
        <v>0.8185359681688781</v>
      </c>
      <c r="J9" s="63">
        <f t="shared" si="3"/>
        <v>88.88888888888889</v>
      </c>
      <c r="K9" s="64">
        <v>192</v>
      </c>
      <c r="L9" s="61">
        <f t="shared" si="9"/>
        <v>0.7544769591971396</v>
      </c>
      <c r="M9" s="65">
        <f t="shared" si="4"/>
        <v>5.7999999999999945</v>
      </c>
      <c r="N9" s="66">
        <f t="shared" si="10"/>
        <v>62.52529385301256</v>
      </c>
    </row>
    <row r="10" spans="1:14" ht="12.75">
      <c r="A10" s="63">
        <f t="shared" si="0"/>
        <v>4.444444444444445</v>
      </c>
      <c r="B10" s="64">
        <f t="shared" si="5"/>
        <v>40</v>
      </c>
      <c r="C10" s="61">
        <f t="shared" si="6"/>
        <v>0.983989433025797</v>
      </c>
      <c r="D10" s="63">
        <f t="shared" si="1"/>
        <v>32.77777777777778</v>
      </c>
      <c r="E10" s="64">
        <v>91</v>
      </c>
      <c r="F10" s="61">
        <f t="shared" si="7"/>
        <v>0.8928577914177275</v>
      </c>
      <c r="G10" s="63">
        <f t="shared" si="2"/>
        <v>61.11111111111111</v>
      </c>
      <c r="H10" s="64">
        <v>142</v>
      </c>
      <c r="I10" s="61">
        <f t="shared" si="8"/>
        <v>0.8171755281134176</v>
      </c>
      <c r="J10" s="63">
        <f t="shared" si="3"/>
        <v>89.44444444444444</v>
      </c>
      <c r="K10" s="64">
        <v>193</v>
      </c>
      <c r="L10" s="61">
        <f t="shared" si="9"/>
        <v>0.7533209738458945</v>
      </c>
      <c r="M10" s="65">
        <f t="shared" si="4"/>
        <v>5.699999999999995</v>
      </c>
      <c r="N10" s="66">
        <f t="shared" si="10"/>
        <v>61.447271545202</v>
      </c>
    </row>
    <row r="11" spans="1:14" ht="12.75">
      <c r="A11" s="63">
        <f t="shared" si="0"/>
        <v>5</v>
      </c>
      <c r="B11" s="64">
        <f t="shared" si="5"/>
        <v>41</v>
      </c>
      <c r="C11" s="61">
        <f t="shared" si="6"/>
        <v>0.9820240877224519</v>
      </c>
      <c r="D11" s="63">
        <f t="shared" si="1"/>
        <v>33.333333333333336</v>
      </c>
      <c r="E11" s="64">
        <v>92</v>
      </c>
      <c r="F11" s="61">
        <f t="shared" si="7"/>
        <v>0.8912393278590462</v>
      </c>
      <c r="G11" s="63">
        <f t="shared" si="2"/>
        <v>61.66666666666667</v>
      </c>
      <c r="H11" s="64">
        <v>143</v>
      </c>
      <c r="I11" s="61">
        <f t="shared" si="8"/>
        <v>0.8158196027676837</v>
      </c>
      <c r="J11" s="63">
        <f t="shared" si="3"/>
        <v>90</v>
      </c>
      <c r="K11" s="64">
        <v>194</v>
      </c>
      <c r="L11" s="61">
        <f t="shared" si="9"/>
        <v>0.7521685254027262</v>
      </c>
      <c r="M11" s="65">
        <f t="shared" si="4"/>
        <v>5.599999999999995</v>
      </c>
      <c r="N11" s="66">
        <f t="shared" si="10"/>
        <v>60.36924923739144</v>
      </c>
    </row>
    <row r="12" spans="1:14" ht="12.75">
      <c r="A12" s="63">
        <f t="shared" si="0"/>
        <v>5.555555555555555</v>
      </c>
      <c r="B12" s="64">
        <f t="shared" si="5"/>
        <v>42</v>
      </c>
      <c r="C12" s="61">
        <f t="shared" si="6"/>
        <v>0.9800665776307135</v>
      </c>
      <c r="D12" s="63">
        <f t="shared" si="1"/>
        <v>33.888888888888886</v>
      </c>
      <c r="E12" s="64">
        <v>93</v>
      </c>
      <c r="F12" s="61">
        <f t="shared" si="7"/>
        <v>0.8896267211898601</v>
      </c>
      <c r="G12" s="63">
        <f t="shared" si="2"/>
        <v>62.22222222222222</v>
      </c>
      <c r="H12" s="64">
        <v>144</v>
      </c>
      <c r="I12" s="61">
        <f t="shared" si="8"/>
        <v>0.8144681696953633</v>
      </c>
      <c r="J12" s="63">
        <f t="shared" si="3"/>
        <v>90.55555555555556</v>
      </c>
      <c r="K12" s="64">
        <v>195</v>
      </c>
      <c r="L12" s="61">
        <f t="shared" si="9"/>
        <v>0.7510195976598897</v>
      </c>
      <c r="M12" s="65">
        <f t="shared" si="4"/>
        <v>5.499999999999996</v>
      </c>
      <c r="N12" s="66">
        <f t="shared" si="10"/>
        <v>59.29122692958089</v>
      </c>
    </row>
    <row r="13" spans="1:14" ht="12.75">
      <c r="A13" s="63">
        <f t="shared" si="0"/>
        <v>6.111111111111112</v>
      </c>
      <c r="B13" s="64">
        <f t="shared" si="5"/>
        <v>43</v>
      </c>
      <c r="C13" s="61">
        <f t="shared" si="6"/>
        <v>0.9781168559890188</v>
      </c>
      <c r="D13" s="63">
        <f t="shared" si="1"/>
        <v>34.44444444444444</v>
      </c>
      <c r="E13" s="64">
        <v>94</v>
      </c>
      <c r="F13" s="61">
        <f t="shared" si="7"/>
        <v>0.8880199396752578</v>
      </c>
      <c r="G13" s="63">
        <f t="shared" si="2"/>
        <v>62.77777777777778</v>
      </c>
      <c r="H13" s="64">
        <v>145</v>
      </c>
      <c r="I13" s="61">
        <f t="shared" si="8"/>
        <v>0.8131212066085634</v>
      </c>
      <c r="J13" s="63">
        <f t="shared" si="3"/>
        <v>91.11111111111111</v>
      </c>
      <c r="K13" s="64">
        <v>196</v>
      </c>
      <c r="L13" s="61">
        <f t="shared" si="9"/>
        <v>0.749874174508518</v>
      </c>
      <c r="M13" s="65">
        <f t="shared" si="4"/>
        <v>5.399999999999996</v>
      </c>
      <c r="N13" s="66">
        <f t="shared" si="10"/>
        <v>58.21320462177033</v>
      </c>
    </row>
    <row r="14" spans="1:14" ht="12.75">
      <c r="A14" s="63">
        <f t="shared" si="0"/>
        <v>6.666666666666666</v>
      </c>
      <c r="B14" s="64">
        <f t="shared" si="5"/>
        <v>44</v>
      </c>
      <c r="C14" s="61">
        <f t="shared" si="6"/>
        <v>0.9761748764071713</v>
      </c>
      <c r="D14" s="63">
        <f t="shared" si="1"/>
        <v>35</v>
      </c>
      <c r="E14" s="64">
        <v>95</v>
      </c>
      <c r="F14" s="61">
        <f t="shared" si="7"/>
        <v>0.8864189518091838</v>
      </c>
      <c r="G14" s="63">
        <f t="shared" si="2"/>
        <v>63.33333333333333</v>
      </c>
      <c r="H14" s="64">
        <v>146</v>
      </c>
      <c r="I14" s="61">
        <f t="shared" si="8"/>
        <v>0.8117786913665858</v>
      </c>
      <c r="J14" s="63">
        <f t="shared" si="3"/>
        <v>91.66666666666666</v>
      </c>
      <c r="K14" s="64">
        <v>197</v>
      </c>
      <c r="L14" s="61">
        <f t="shared" si="9"/>
        <v>0.7487322399378684</v>
      </c>
      <c r="M14" s="65">
        <f t="shared" si="4"/>
        <v>5.299999999999996</v>
      </c>
      <c r="N14" s="66">
        <f t="shared" si="10"/>
        <v>57.13518231395977</v>
      </c>
    </row>
    <row r="15" spans="1:14" ht="12.75">
      <c r="A15" s="63">
        <f t="shared" si="0"/>
        <v>7.222222222222222</v>
      </c>
      <c r="B15" s="64">
        <f t="shared" si="5"/>
        <v>45</v>
      </c>
      <c r="C15" s="61">
        <f t="shared" si="6"/>
        <v>0.9742405928626627</v>
      </c>
      <c r="D15" s="63">
        <f t="shared" si="1"/>
        <v>35.55555555555556</v>
      </c>
      <c r="E15" s="64">
        <v>96</v>
      </c>
      <c r="F15" s="61">
        <f t="shared" si="7"/>
        <v>0.8848237263123797</v>
      </c>
      <c r="G15" s="63">
        <f t="shared" si="2"/>
        <v>63.88888888888889</v>
      </c>
      <c r="H15" s="64">
        <v>147</v>
      </c>
      <c r="I15" s="61">
        <f t="shared" si="8"/>
        <v>0.8104406019747143</v>
      </c>
      <c r="J15" s="63">
        <f t="shared" si="3"/>
        <v>92.22222222222221</v>
      </c>
      <c r="K15" s="64">
        <v>198</v>
      </c>
      <c r="L15" s="61">
        <f t="shared" si="9"/>
        <v>0.7475937780345766</v>
      </c>
      <c r="M15" s="65">
        <f t="shared" si="4"/>
        <v>5.199999999999997</v>
      </c>
      <c r="N15" s="66">
        <f t="shared" si="10"/>
        <v>56.05716000614921</v>
      </c>
    </row>
    <row r="16" spans="1:14" ht="12.75">
      <c r="A16" s="63">
        <f t="shared" si="0"/>
        <v>7.777777777777778</v>
      </c>
      <c r="B16" s="64">
        <f t="shared" si="5"/>
        <v>46</v>
      </c>
      <c r="C16" s="61">
        <f t="shared" si="6"/>
        <v>0.9723139596970356</v>
      </c>
      <c r="D16" s="63">
        <f t="shared" si="1"/>
        <v>36.111111111111114</v>
      </c>
      <c r="E16" s="64">
        <v>97</v>
      </c>
      <c r="F16" s="61">
        <f t="shared" si="7"/>
        <v>0.8832342321303466</v>
      </c>
      <c r="G16" s="63">
        <f t="shared" si="2"/>
        <v>64.44444444444444</v>
      </c>
      <c r="H16" s="64">
        <v>148</v>
      </c>
      <c r="I16" s="61">
        <f t="shared" si="8"/>
        <v>0.8091069165830138</v>
      </c>
      <c r="J16" s="63">
        <f t="shared" si="3"/>
        <v>92.77777777777779</v>
      </c>
      <c r="K16" s="64">
        <v>199</v>
      </c>
      <c r="L16" s="61">
        <f t="shared" si="9"/>
        <v>0.7464587729819181</v>
      </c>
      <c r="M16" s="65">
        <f t="shared" si="4"/>
        <v>5.099999999999997</v>
      </c>
      <c r="N16" s="66">
        <f t="shared" si="10"/>
        <v>54.979137698338654</v>
      </c>
    </row>
    <row r="17" spans="1:14" ht="12.75">
      <c r="A17" s="63">
        <f t="shared" si="0"/>
        <v>8.333333333333334</v>
      </c>
      <c r="B17" s="64">
        <f t="shared" si="5"/>
        <v>47</v>
      </c>
      <c r="C17" s="61">
        <f t="shared" si="6"/>
        <v>0.9703949316122921</v>
      </c>
      <c r="D17" s="63">
        <f t="shared" si="1"/>
        <v>36.666666666666664</v>
      </c>
      <c r="E17" s="64">
        <v>98</v>
      </c>
      <c r="F17" s="61">
        <f t="shared" si="7"/>
        <v>0.8816504384313303</v>
      </c>
      <c r="G17" s="63">
        <f t="shared" si="2"/>
        <v>65</v>
      </c>
      <c r="H17" s="64">
        <v>149</v>
      </c>
      <c r="I17" s="61">
        <f t="shared" si="8"/>
        <v>0.8077776134851398</v>
      </c>
      <c r="J17" s="63">
        <f t="shared" si="3"/>
        <v>93.33333333333334</v>
      </c>
      <c r="K17" s="64">
        <v>200</v>
      </c>
      <c r="L17" s="61">
        <f t="shared" si="9"/>
        <v>0.7453272090590749</v>
      </c>
      <c r="M17" s="65">
        <f t="shared" si="4"/>
        <v>4.999999999999997</v>
      </c>
      <c r="N17" s="66">
        <f t="shared" si="10"/>
        <v>53.90111539052809</v>
      </c>
    </row>
    <row r="18" spans="1:14" ht="12.75">
      <c r="A18" s="63">
        <f t="shared" si="0"/>
        <v>8.88888888888889</v>
      </c>
      <c r="B18" s="64">
        <f t="shared" si="5"/>
        <v>48</v>
      </c>
      <c r="C18" s="61">
        <f t="shared" si="6"/>
        <v>0.9684834636673428</v>
      </c>
      <c r="D18" s="63">
        <f t="shared" si="1"/>
        <v>37.22222222222222</v>
      </c>
      <c r="E18" s="64">
        <v>99</v>
      </c>
      <c r="F18" s="61">
        <f t="shared" si="7"/>
        <v>0.8800723146043281</v>
      </c>
      <c r="G18" s="63">
        <f t="shared" si="2"/>
        <v>65.55555555555556</v>
      </c>
      <c r="H18" s="64">
        <v>150</v>
      </c>
      <c r="I18" s="61">
        <f t="shared" si="8"/>
        <v>0.8064526711171618</v>
      </c>
      <c r="J18" s="63">
        <f t="shared" si="3"/>
        <v>93.88888888888889</v>
      </c>
      <c r="K18" s="64">
        <v>201</v>
      </c>
      <c r="L18" s="61">
        <f t="shared" si="9"/>
        <v>0.7441990706404105</v>
      </c>
      <c r="M18" s="65">
        <f t="shared" si="4"/>
        <v>4.899999999999998</v>
      </c>
      <c r="N18" s="66">
        <f t="shared" si="10"/>
        <v>52.823093082717534</v>
      </c>
    </row>
    <row r="19" spans="1:14" ht="12.75">
      <c r="A19" s="63">
        <f t="shared" si="0"/>
        <v>9.444444444444445</v>
      </c>
      <c r="B19" s="64">
        <f t="shared" si="5"/>
        <v>49</v>
      </c>
      <c r="C19" s="61">
        <f t="shared" si="6"/>
        <v>0.9665795112745001</v>
      </c>
      <c r="D19" s="63">
        <f t="shared" si="1"/>
        <v>37.77777777777778</v>
      </c>
      <c r="E19" s="64">
        <v>100</v>
      </c>
      <c r="F19" s="61">
        <f t="shared" si="7"/>
        <v>0.8784998302571158</v>
      </c>
      <c r="G19" s="63">
        <f t="shared" si="2"/>
        <v>66.11111111111111</v>
      </c>
      <c r="H19" s="64">
        <v>151</v>
      </c>
      <c r="I19" s="61">
        <f t="shared" si="8"/>
        <v>0.8051320680563971</v>
      </c>
      <c r="J19" s="63">
        <f t="shared" si="3"/>
        <v>94.44444444444444</v>
      </c>
      <c r="K19" s="64">
        <v>202</v>
      </c>
      <c r="L19" s="61">
        <f t="shared" si="9"/>
        <v>0.7430743421947497</v>
      </c>
      <c r="M19" s="65">
        <f t="shared" si="4"/>
        <v>4.799999999999998</v>
      </c>
      <c r="N19" s="66">
        <f t="shared" si="10"/>
        <v>51.74507077490698</v>
      </c>
    </row>
    <row r="20" spans="1:14" ht="12.75">
      <c r="A20" s="63">
        <f t="shared" si="0"/>
        <v>10</v>
      </c>
      <c r="B20" s="64">
        <f t="shared" si="5"/>
        <v>50</v>
      </c>
      <c r="C20" s="61">
        <f t="shared" si="6"/>
        <v>0.9646830301960092</v>
      </c>
      <c r="D20" s="63">
        <f t="shared" si="1"/>
        <v>38.333333333333336</v>
      </c>
      <c r="E20" s="64">
        <v>101</v>
      </c>
      <c r="F20" s="61">
        <f t="shared" si="7"/>
        <v>0.8769329552142973</v>
      </c>
      <c r="G20" s="63">
        <f t="shared" si="2"/>
        <v>66.66666666666667</v>
      </c>
      <c r="H20" s="64">
        <v>152</v>
      </c>
      <c r="I20" s="61">
        <f t="shared" si="8"/>
        <v>0.8038157830202559</v>
      </c>
      <c r="J20" s="63">
        <f t="shared" si="3"/>
        <v>95</v>
      </c>
      <c r="K20" s="64">
        <v>203</v>
      </c>
      <c r="L20" s="61">
        <f t="shared" si="9"/>
        <v>0.7419530082846666</v>
      </c>
      <c r="M20" s="65">
        <f t="shared" si="4"/>
        <v>4.699999999999998</v>
      </c>
      <c r="N20" s="66">
        <f t="shared" si="10"/>
        <v>50.66704846709642</v>
      </c>
    </row>
    <row r="21" spans="1:14" ht="12.75">
      <c r="A21" s="63">
        <f t="shared" si="0"/>
        <v>10.555555555555555</v>
      </c>
      <c r="B21" s="64">
        <f t="shared" si="5"/>
        <v>51</v>
      </c>
      <c r="C21" s="61">
        <f t="shared" si="6"/>
        <v>0.9627939765406232</v>
      </c>
      <c r="D21" s="63">
        <f t="shared" si="1"/>
        <v>38.888888888888886</v>
      </c>
      <c r="E21" s="64">
        <v>102</v>
      </c>
      <c r="F21" s="61">
        <f t="shared" si="7"/>
        <v>0.8753716595153738</v>
      </c>
      <c r="G21" s="63">
        <f t="shared" si="2"/>
        <v>67.22222222222223</v>
      </c>
      <c r="H21" s="64">
        <v>153</v>
      </c>
      <c r="I21" s="61">
        <f t="shared" si="8"/>
        <v>0.8025037948650986</v>
      </c>
      <c r="J21" s="63">
        <f t="shared" si="3"/>
        <v>95.55555555555556</v>
      </c>
      <c r="K21" s="64">
        <v>204</v>
      </c>
      <c r="L21" s="61">
        <f t="shared" si="9"/>
        <v>0.7408350535657782</v>
      </c>
      <c r="M21" s="65">
        <f t="shared" si="4"/>
        <v>4.599999999999999</v>
      </c>
      <c r="N21" s="66">
        <f t="shared" si="10"/>
        <v>49.58902615928586</v>
      </c>
    </row>
    <row r="22" spans="1:14" ht="12.75">
      <c r="A22" s="63">
        <f t="shared" si="0"/>
        <v>11.11111111111111</v>
      </c>
      <c r="B22" s="64">
        <f t="shared" si="5"/>
        <v>52</v>
      </c>
      <c r="C22" s="61">
        <f t="shared" si="6"/>
        <v>0.9609123067602167</v>
      </c>
      <c r="D22" s="63">
        <f t="shared" si="1"/>
        <v>39.44444444444444</v>
      </c>
      <c r="E22" s="64">
        <v>103</v>
      </c>
      <c r="F22" s="61">
        <f t="shared" si="7"/>
        <v>0.8738159134128352</v>
      </c>
      <c r="G22" s="63">
        <f t="shared" si="2"/>
        <v>67.77777777777777</v>
      </c>
      <c r="H22" s="64">
        <v>154</v>
      </c>
      <c r="I22" s="61">
        <f t="shared" si="8"/>
        <v>0.8011960825851028</v>
      </c>
      <c r="J22" s="63">
        <f t="shared" si="3"/>
        <v>96.11111111111111</v>
      </c>
      <c r="K22" s="64">
        <v>205</v>
      </c>
      <c r="L22" s="61">
        <f t="shared" si="9"/>
        <v>0.7397204627860442</v>
      </c>
      <c r="M22" s="65">
        <f t="shared" si="4"/>
        <v>4.499999999999999</v>
      </c>
      <c r="N22" s="66">
        <f t="shared" si="10"/>
        <v>48.5110038514753</v>
      </c>
    </row>
    <row r="23" spans="1:14" ht="12.75">
      <c r="A23" s="63">
        <f t="shared" si="0"/>
        <v>11.666666666666668</v>
      </c>
      <c r="B23" s="64">
        <f t="shared" si="5"/>
        <v>53</v>
      </c>
      <c r="C23" s="61">
        <f t="shared" si="6"/>
        <v>0.9590379776464392</v>
      </c>
      <c r="D23" s="63">
        <f t="shared" si="1"/>
        <v>40</v>
      </c>
      <c r="E23" s="64">
        <v>104</v>
      </c>
      <c r="F23" s="61">
        <f t="shared" si="7"/>
        <v>0.8722656873702699</v>
      </c>
      <c r="G23" s="63">
        <f t="shared" si="2"/>
        <v>68.33333333333333</v>
      </c>
      <c r="H23" s="64">
        <v>155</v>
      </c>
      <c r="I23" s="61">
        <f t="shared" si="8"/>
        <v>0.7998926253111426</v>
      </c>
      <c r="J23" s="63">
        <f t="shared" si="3"/>
        <v>96.66666666666666</v>
      </c>
      <c r="K23" s="64">
        <v>206</v>
      </c>
      <c r="L23" s="61">
        <f t="shared" si="9"/>
        <v>0.7386092207850737</v>
      </c>
      <c r="M23" s="65">
        <f t="shared" si="4"/>
        <v>4.3999999999999995</v>
      </c>
      <c r="N23" s="66">
        <f t="shared" si="10"/>
        <v>47.432981543664745</v>
      </c>
    </row>
    <row r="24" spans="1:14" ht="12.75">
      <c r="A24" s="63">
        <f t="shared" si="0"/>
        <v>12.222222222222223</v>
      </c>
      <c r="B24" s="64">
        <f t="shared" si="5"/>
        <v>54</v>
      </c>
      <c r="C24" s="61">
        <f t="shared" si="6"/>
        <v>0.9571709463274086</v>
      </c>
      <c r="D24" s="63">
        <f t="shared" si="1"/>
        <v>40.55555555555556</v>
      </c>
      <c r="E24" s="64">
        <v>105</v>
      </c>
      <c r="F24" s="61">
        <f t="shared" si="7"/>
        <v>0.8707209520604955</v>
      </c>
      <c r="G24" s="63">
        <f t="shared" si="2"/>
        <v>68.88888888888889</v>
      </c>
      <c r="H24" s="64">
        <v>156</v>
      </c>
      <c r="I24" s="61">
        <f t="shared" si="8"/>
        <v>0.7985934023096788</v>
      </c>
      <c r="J24" s="63">
        <f t="shared" si="3"/>
        <v>97.22222222222221</v>
      </c>
      <c r="K24" s="64">
        <v>207</v>
      </c>
      <c r="L24" s="61">
        <f t="shared" si="9"/>
        <v>0.7375013124934375</v>
      </c>
      <c r="M24" s="65">
        <f t="shared" si="4"/>
        <v>4.3</v>
      </c>
      <c r="N24" s="66">
        <f t="shared" si="10"/>
        <v>46.35495923585418</v>
      </c>
    </row>
    <row r="25" spans="1:14" ht="12.75">
      <c r="A25" s="63">
        <f t="shared" si="0"/>
        <v>12.777777777777777</v>
      </c>
      <c r="B25" s="64">
        <f t="shared" si="5"/>
        <v>55</v>
      </c>
      <c r="C25" s="61">
        <f t="shared" si="6"/>
        <v>0.9553111702644413</v>
      </c>
      <c r="D25" s="63">
        <f t="shared" si="1"/>
        <v>41.11111111111111</v>
      </c>
      <c r="E25" s="64">
        <v>106</v>
      </c>
      <c r="F25" s="61">
        <f t="shared" si="7"/>
        <v>0.8691816783637103</v>
      </c>
      <c r="G25" s="63">
        <f t="shared" si="2"/>
        <v>69.44444444444444</v>
      </c>
      <c r="H25" s="64">
        <v>157</v>
      </c>
      <c r="I25" s="61">
        <f t="shared" si="8"/>
        <v>0.7972983929816595</v>
      </c>
      <c r="J25" s="63">
        <f t="shared" si="3"/>
        <v>97.77777777777779</v>
      </c>
      <c r="K25" s="64">
        <v>208</v>
      </c>
      <c r="L25" s="61">
        <f t="shared" si="9"/>
        <v>0.7363967229319873</v>
      </c>
      <c r="M25" s="65">
        <f t="shared" si="4"/>
        <v>4.2</v>
      </c>
      <c r="N25" s="66">
        <f t="shared" si="10"/>
        <v>45.276936928043625</v>
      </c>
    </row>
    <row r="26" spans="1:14" ht="12.75">
      <c r="A26" s="63">
        <f t="shared" si="0"/>
        <v>13.333333333333332</v>
      </c>
      <c r="B26" s="64">
        <f t="shared" si="5"/>
        <v>56</v>
      </c>
      <c r="C26" s="61">
        <f t="shared" si="6"/>
        <v>0.953458607248822</v>
      </c>
      <c r="D26" s="63">
        <f t="shared" si="1"/>
        <v>41.66666666666667</v>
      </c>
      <c r="E26" s="64">
        <v>107</v>
      </c>
      <c r="F26" s="61">
        <f t="shared" si="7"/>
        <v>0.8676478373656625</v>
      </c>
      <c r="G26" s="63">
        <f t="shared" si="2"/>
        <v>70</v>
      </c>
      <c r="H26" s="64">
        <v>158</v>
      </c>
      <c r="I26" s="61">
        <f t="shared" si="8"/>
        <v>0.7960075768614309</v>
      </c>
      <c r="J26" s="63">
        <f t="shared" si="3"/>
        <v>98.33333333333334</v>
      </c>
      <c r="K26" s="64">
        <v>209</v>
      </c>
      <c r="L26" s="61">
        <f t="shared" si="9"/>
        <v>0.7352954372111803</v>
      </c>
      <c r="M26" s="65">
        <f t="shared" si="4"/>
        <v>4.1000000000000005</v>
      </c>
      <c r="N26" s="66">
        <f t="shared" si="10"/>
        <v>44.19891462023307</v>
      </c>
    </row>
    <row r="27" spans="1:14" ht="12.75">
      <c r="A27" s="63">
        <f t="shared" si="0"/>
        <v>13.88888888888889</v>
      </c>
      <c r="B27" s="64">
        <f t="shared" si="5"/>
        <v>57</v>
      </c>
      <c r="C27" s="61">
        <f t="shared" si="6"/>
        <v>0.9516132153986102</v>
      </c>
      <c r="D27" s="63">
        <f t="shared" si="1"/>
        <v>42.22222222222222</v>
      </c>
      <c r="E27" s="64">
        <v>108</v>
      </c>
      <c r="F27" s="61">
        <f t="shared" si="7"/>
        <v>0.8661194003558406</v>
      </c>
      <c r="G27" s="63">
        <f t="shared" si="2"/>
        <v>70.55555555555556</v>
      </c>
      <c r="H27" s="64">
        <v>159</v>
      </c>
      <c r="I27" s="61">
        <f t="shared" si="8"/>
        <v>0.7947209336156594</v>
      </c>
      <c r="J27" s="63">
        <f t="shared" si="3"/>
        <v>98.88888888888889</v>
      </c>
      <c r="K27" s="64">
        <v>210</v>
      </c>
      <c r="L27" s="61">
        <f t="shared" si="9"/>
        <v>0.7341974405304105</v>
      </c>
      <c r="M27" s="65">
        <f t="shared" si="4"/>
        <v>4.000000000000001</v>
      </c>
      <c r="N27" s="66">
        <f t="shared" si="10"/>
        <v>43.120892312422505</v>
      </c>
    </row>
    <row r="28" spans="1:14" ht="12.75">
      <c r="A28" s="63">
        <f t="shared" si="0"/>
        <v>14.444444444444445</v>
      </c>
      <c r="B28" s="64">
        <f t="shared" si="5"/>
        <v>58</v>
      </c>
      <c r="C28" s="61">
        <f t="shared" si="6"/>
        <v>0.9497749531554851</v>
      </c>
      <c r="D28" s="63">
        <f t="shared" si="1"/>
        <v>42.77777777777778</v>
      </c>
      <c r="E28" s="64">
        <v>109</v>
      </c>
      <c r="F28" s="61">
        <f t="shared" si="7"/>
        <v>0.864596338825681</v>
      </c>
      <c r="G28" s="63">
        <f t="shared" si="2"/>
        <v>71.11111111111111</v>
      </c>
      <c r="H28" s="64">
        <v>160</v>
      </c>
      <c r="I28" s="61">
        <f t="shared" si="8"/>
        <v>0.7934384430422645</v>
      </c>
      <c r="J28" s="63">
        <f t="shared" si="3"/>
        <v>99.44444444444444</v>
      </c>
      <c r="K28" s="64">
        <v>211</v>
      </c>
      <c r="L28" s="61">
        <f t="shared" si="9"/>
        <v>0.733102718177345</v>
      </c>
      <c r="M28" s="65">
        <f t="shared" si="4"/>
        <v>3.900000000000001</v>
      </c>
      <c r="N28" s="66">
        <f t="shared" si="10"/>
        <v>42.04287000461194</v>
      </c>
    </row>
    <row r="29" spans="1:14" ht="12.75">
      <c r="A29" s="63">
        <f t="shared" si="0"/>
        <v>15</v>
      </c>
      <c r="B29" s="64">
        <f t="shared" si="5"/>
        <v>59</v>
      </c>
      <c r="C29" s="61">
        <f t="shared" si="6"/>
        <v>0.9479437792816241</v>
      </c>
      <c r="D29" s="63">
        <f t="shared" si="1"/>
        <v>43.33333333333333</v>
      </c>
      <c r="E29" s="64">
        <v>110</v>
      </c>
      <c r="F29" s="61">
        <f t="shared" si="7"/>
        <v>0.8630786244667966</v>
      </c>
      <c r="G29" s="63">
        <f t="shared" si="2"/>
        <v>71.66666666666667</v>
      </c>
      <c r="H29" s="64">
        <v>161</v>
      </c>
      <c r="I29" s="61">
        <f t="shared" si="8"/>
        <v>0.7921600850693604</v>
      </c>
      <c r="J29" s="63">
        <f t="shared" si="3"/>
        <v>100</v>
      </c>
      <c r="K29" s="64">
        <v>212</v>
      </c>
      <c r="L29" s="61">
        <f t="shared" si="9"/>
        <v>0.7320112555272679</v>
      </c>
      <c r="M29" s="65">
        <f t="shared" si="4"/>
        <v>3.8000000000000007</v>
      </c>
      <c r="N29" s="66">
        <f t="shared" si="10"/>
        <v>40.964847696801385</v>
      </c>
    </row>
    <row r="30" spans="1:14" ht="12.75">
      <c r="A30" s="63">
        <f t="shared" si="0"/>
        <v>15.555555555555555</v>
      </c>
      <c r="B30" s="64">
        <f t="shared" si="5"/>
        <v>60</v>
      </c>
      <c r="C30" s="61">
        <f t="shared" si="6"/>
        <v>0.9461196528566206</v>
      </c>
      <c r="D30" s="63">
        <f t="shared" si="1"/>
        <v>43.88888888888889</v>
      </c>
      <c r="E30" s="64">
        <v>111</v>
      </c>
      <c r="F30" s="61">
        <f t="shared" si="7"/>
        <v>0.8615662291692221</v>
      </c>
      <c r="G30" s="63">
        <f t="shared" si="2"/>
        <v>72.22222222222223</v>
      </c>
      <c r="H30" s="64">
        <v>162</v>
      </c>
      <c r="I30" s="61">
        <f t="shared" si="8"/>
        <v>0.7908858397542105</v>
      </c>
      <c r="L30" s="67"/>
      <c r="M30" s="65">
        <f t="shared" si="4"/>
        <v>3.7000000000000006</v>
      </c>
      <c r="N30" s="66">
        <f t="shared" si="10"/>
        <v>39.886825388990815</v>
      </c>
    </row>
    <row r="31" spans="1:14" ht="12.75">
      <c r="A31" s="63">
        <f t="shared" si="0"/>
        <v>16.11111111111111</v>
      </c>
      <c r="B31" s="64">
        <f t="shared" si="5"/>
        <v>61</v>
      </c>
      <c r="C31" s="61">
        <f t="shared" si="6"/>
        <v>0.9443025332744349</v>
      </c>
      <c r="D31" s="63">
        <f t="shared" si="1"/>
        <v>44.44444444444444</v>
      </c>
      <c r="E31" s="64">
        <v>112</v>
      </c>
      <c r="F31" s="61">
        <f t="shared" si="7"/>
        <v>0.8600591250196792</v>
      </c>
      <c r="G31" s="63">
        <f t="shared" si="2"/>
        <v>72.77777777777777</v>
      </c>
      <c r="H31" s="64">
        <v>163</v>
      </c>
      <c r="I31" s="61">
        <f t="shared" si="8"/>
        <v>0.789615687282188</v>
      </c>
      <c r="L31" s="67"/>
      <c r="M31" s="65">
        <f t="shared" si="4"/>
        <v>3.6000000000000005</v>
      </c>
      <c r="N31" s="66">
        <f t="shared" si="10"/>
        <v>38.80880308118025</v>
      </c>
    </row>
    <row r="32" spans="1:14" ht="12.75">
      <c r="A32" s="63">
        <f t="shared" si="0"/>
        <v>16.666666666666668</v>
      </c>
      <c r="B32" s="64">
        <f t="shared" si="5"/>
        <v>62</v>
      </c>
      <c r="C32" s="61">
        <f t="shared" si="6"/>
        <v>0.9424923802403817</v>
      </c>
      <c r="D32" s="63">
        <f t="shared" si="1"/>
        <v>45</v>
      </c>
      <c r="E32" s="64">
        <v>113</v>
      </c>
      <c r="F32" s="61">
        <f t="shared" si="7"/>
        <v>0.8585572842998586</v>
      </c>
      <c r="G32" s="63">
        <f t="shared" si="2"/>
        <v>73.33333333333333</v>
      </c>
      <c r="H32" s="64">
        <v>164</v>
      </c>
      <c r="I32" s="61">
        <f t="shared" si="8"/>
        <v>0.7883496079657512</v>
      </c>
      <c r="L32" s="67"/>
      <c r="M32" s="65">
        <f t="shared" si="4"/>
        <v>3.5000000000000004</v>
      </c>
      <c r="N32" s="66">
        <f t="shared" si="10"/>
        <v>37.73078077336969</v>
      </c>
    </row>
    <row r="33" spans="1:14" ht="12.75">
      <c r="A33" s="63">
        <f t="shared" si="0"/>
        <v>17.22222222222222</v>
      </c>
      <c r="B33" s="64">
        <f t="shared" si="5"/>
        <v>63</v>
      </c>
      <c r="C33" s="61">
        <f t="shared" si="6"/>
        <v>0.940689153768152</v>
      </c>
      <c r="D33" s="63">
        <f t="shared" si="1"/>
        <v>45.55555555555556</v>
      </c>
      <c r="E33" s="64">
        <v>114</v>
      </c>
      <c r="F33" s="61">
        <f t="shared" si="7"/>
        <v>0.8570606794847212</v>
      </c>
      <c r="G33" s="63">
        <f t="shared" si="2"/>
        <v>73.88888888888889</v>
      </c>
      <c r="H33" s="64">
        <v>165</v>
      </c>
      <c r="I33" s="61">
        <f t="shared" si="8"/>
        <v>0.7870875822434245</v>
      </c>
      <c r="L33" s="67"/>
      <c r="M33" s="65">
        <f t="shared" si="4"/>
        <v>3.4000000000000004</v>
      </c>
      <c r="N33" s="66">
        <f t="shared" si="10"/>
        <v>36.652758465559124</v>
      </c>
    </row>
    <row r="34" spans="1:14" ht="12.75">
      <c r="A34" s="63">
        <f t="shared" si="0"/>
        <v>17.77777777777778</v>
      </c>
      <c r="B34" s="64">
        <f t="shared" si="5"/>
        <v>64</v>
      </c>
      <c r="C34" s="61">
        <f t="shared" si="6"/>
        <v>0.9388928141768671</v>
      </c>
      <c r="D34" s="63">
        <f t="shared" si="1"/>
        <v>46.11111111111111</v>
      </c>
      <c r="E34" s="64">
        <v>115</v>
      </c>
      <c r="F34" s="61">
        <f t="shared" si="7"/>
        <v>0.8555692832408165</v>
      </c>
      <c r="G34" s="63">
        <f t="shared" si="2"/>
        <v>74.44444444444444</v>
      </c>
      <c r="H34" s="64">
        <v>166</v>
      </c>
      <c r="I34" s="61">
        <f t="shared" si="8"/>
        <v>0.7858295906787923</v>
      </c>
      <c r="L34" s="67"/>
      <c r="M34" s="65">
        <f t="shared" si="4"/>
        <v>3.3000000000000003</v>
      </c>
      <c r="N34" s="66">
        <f t="shared" si="10"/>
        <v>35.57473615774857</v>
      </c>
    </row>
    <row r="35" spans="1:14" ht="12.75">
      <c r="A35" s="63">
        <f t="shared" si="0"/>
        <v>18.333333333333332</v>
      </c>
      <c r="B35" s="64">
        <f t="shared" si="5"/>
        <v>65</v>
      </c>
      <c r="C35" s="61">
        <f t="shared" si="6"/>
        <v>0.9371033220881697</v>
      </c>
      <c r="D35" s="63">
        <f t="shared" si="1"/>
        <v>46.66666666666667</v>
      </c>
      <c r="E35" s="64">
        <v>116</v>
      </c>
      <c r="F35" s="61">
        <f t="shared" si="7"/>
        <v>0.8540830684246182</v>
      </c>
      <c r="G35" s="63">
        <f t="shared" si="2"/>
        <v>75</v>
      </c>
      <c r="H35" s="64">
        <v>167</v>
      </c>
      <c r="I35" s="61">
        <f t="shared" si="8"/>
        <v>0.7845756139595002</v>
      </c>
      <c r="L35" s="67"/>
      <c r="M35" s="65">
        <f t="shared" si="4"/>
        <v>3.2</v>
      </c>
      <c r="N35" s="66">
        <f t="shared" si="10"/>
        <v>34.496713849938</v>
      </c>
    </row>
    <row r="36" spans="1:14" ht="12.75">
      <c r="A36" s="63">
        <f t="shared" si="0"/>
        <v>18.88888888888889</v>
      </c>
      <c r="B36" s="64">
        <f t="shared" si="5"/>
        <v>66</v>
      </c>
      <c r="C36" s="61">
        <f t="shared" si="6"/>
        <v>0.9353206384233453</v>
      </c>
      <c r="D36" s="63">
        <f t="shared" si="1"/>
        <v>47.22222222222222</v>
      </c>
      <c r="E36" s="64">
        <v>117</v>
      </c>
      <c r="F36" s="61">
        <f t="shared" si="7"/>
        <v>0.8526020080808782</v>
      </c>
      <c r="G36" s="63">
        <f t="shared" si="2"/>
        <v>75.55555555555556</v>
      </c>
      <c r="H36" s="64">
        <v>168</v>
      </c>
      <c r="I36" s="61">
        <f t="shared" si="8"/>
        <v>0.7833256328962671</v>
      </c>
      <c r="L36" s="67"/>
      <c r="M36" s="65">
        <f>SUM(0.1+M37)</f>
        <v>3.1</v>
      </c>
      <c r="N36" s="66">
        <f t="shared" si="10"/>
        <v>33.41869154212744</v>
      </c>
    </row>
    <row r="37" spans="1:14" ht="12.75">
      <c r="A37" s="63">
        <f t="shared" si="0"/>
        <v>19.444444444444443</v>
      </c>
      <c r="B37" s="64">
        <f t="shared" si="5"/>
        <v>67</v>
      </c>
      <c r="C37" s="61">
        <f t="shared" si="6"/>
        <v>0.9335447244004784</v>
      </c>
      <c r="D37" s="63">
        <f t="shared" si="1"/>
        <v>47.77777777777778</v>
      </c>
      <c r="E37" s="64">
        <v>118</v>
      </c>
      <c r="F37" s="61">
        <f t="shared" si="7"/>
        <v>0.8511260754409957</v>
      </c>
      <c r="G37" s="63">
        <f t="shared" si="2"/>
        <v>76.11111111111111</v>
      </c>
      <c r="H37" s="64">
        <v>169</v>
      </c>
      <c r="I37" s="61">
        <f t="shared" si="8"/>
        <v>0.7820796284219066</v>
      </c>
      <c r="L37" s="67"/>
      <c r="M37" s="65">
        <v>3</v>
      </c>
      <c r="N37" s="66">
        <f t="shared" si="10"/>
        <v>32.34066923431687</v>
      </c>
    </row>
    <row r="38" spans="1:14" ht="12.75">
      <c r="A38" s="63">
        <f t="shared" si="0"/>
        <v>20</v>
      </c>
      <c r="B38" s="64">
        <f t="shared" si="5"/>
        <v>68</v>
      </c>
      <c r="C38" s="61">
        <f t="shared" si="6"/>
        <v>0.9317755415316391</v>
      </c>
      <c r="D38" s="63">
        <f t="shared" si="1"/>
        <v>48.33333333333333</v>
      </c>
      <c r="E38" s="64">
        <v>119</v>
      </c>
      <c r="F38" s="61">
        <f t="shared" si="7"/>
        <v>0.849655243921406</v>
      </c>
      <c r="G38" s="63">
        <f t="shared" si="2"/>
        <v>76.66666666666667</v>
      </c>
      <c r="H38" s="64">
        <v>170</v>
      </c>
      <c r="I38" s="61">
        <f t="shared" si="8"/>
        <v>0.7808375815903568</v>
      </c>
      <c r="L38" s="67"/>
      <c r="M38" s="68"/>
      <c r="N38" s="1"/>
    </row>
    <row r="39" spans="1:14" ht="12.75">
      <c r="A39" s="63">
        <f t="shared" si="0"/>
        <v>20.555555555555554</v>
      </c>
      <c r="B39" s="64">
        <f t="shared" si="5"/>
        <v>69</v>
      </c>
      <c r="C39" s="61">
        <f t="shared" si="6"/>
        <v>0.9300130516201033</v>
      </c>
      <c r="D39" s="63">
        <f t="shared" si="1"/>
        <v>48.88888888888889</v>
      </c>
      <c r="E39" s="64">
        <v>120</v>
      </c>
      <c r="F39" s="61">
        <f t="shared" si="7"/>
        <v>0.8481894871219832</v>
      </c>
      <c r="G39" s="63">
        <f t="shared" si="2"/>
        <v>77.22222222222223</v>
      </c>
      <c r="H39" s="64">
        <v>171</v>
      </c>
      <c r="I39" s="61">
        <f t="shared" si="8"/>
        <v>0.779599473575721</v>
      </c>
      <c r="L39" s="67"/>
      <c r="M39" s="68"/>
      <c r="N39" s="1"/>
    </row>
    <row r="40" spans="1:14" ht="12.75">
      <c r="A40" s="63">
        <f t="shared" si="0"/>
        <v>21.11111111111111</v>
      </c>
      <c r="B40" s="64">
        <f t="shared" si="5"/>
        <v>70</v>
      </c>
      <c r="C40" s="61">
        <f t="shared" si="6"/>
        <v>0.9282572167576039</v>
      </c>
      <c r="D40" s="63">
        <f t="shared" si="1"/>
        <v>49.44444444444444</v>
      </c>
      <c r="E40" s="64">
        <v>121</v>
      </c>
      <c r="F40" s="61">
        <f t="shared" si="7"/>
        <v>0.8467287788244614</v>
      </c>
      <c r="G40" s="63">
        <f t="shared" si="2"/>
        <v>77.77777777777777</v>
      </c>
      <c r="H40" s="64">
        <v>172</v>
      </c>
      <c r="I40" s="61">
        <f t="shared" si="8"/>
        <v>0.7783652856713157</v>
      </c>
      <c r="L40" s="67"/>
      <c r="M40" s="68"/>
      <c r="N40" s="1"/>
    </row>
    <row r="41" spans="1:14" ht="12.75">
      <c r="A41" s="63">
        <f t="shared" si="0"/>
        <v>21.666666666666664</v>
      </c>
      <c r="B41" s="64">
        <f t="shared" si="5"/>
        <v>71</v>
      </c>
      <c r="C41" s="61">
        <f t="shared" si="6"/>
        <v>0.9265079993216122</v>
      </c>
      <c r="D41" s="63">
        <f t="shared" si="1"/>
        <v>50</v>
      </c>
      <c r="E41" s="64">
        <v>122</v>
      </c>
      <c r="F41" s="61">
        <f t="shared" si="7"/>
        <v>0.8452730929908711</v>
      </c>
      <c r="G41" s="63">
        <f t="shared" si="2"/>
        <v>78.33333333333333</v>
      </c>
      <c r="H41" s="64">
        <v>173</v>
      </c>
      <c r="I41" s="61">
        <f t="shared" si="8"/>
        <v>0.7771349992887288</v>
      </c>
      <c r="L41" s="67"/>
      <c r="M41" s="68"/>
      <c r="N41" s="1"/>
    </row>
    <row r="42" spans="1:14" ht="12.75">
      <c r="A42" s="63">
        <f t="shared" si="0"/>
        <v>22.22222222222222</v>
      </c>
      <c r="B42" s="64">
        <f t="shared" si="5"/>
        <v>72</v>
      </c>
      <c r="C42" s="61">
        <f t="shared" si="6"/>
        <v>0.9247653619726521</v>
      </c>
      <c r="D42" s="63">
        <f t="shared" si="1"/>
        <v>50.55555555555556</v>
      </c>
      <c r="E42" s="64">
        <v>123</v>
      </c>
      <c r="F42" s="61">
        <f t="shared" si="7"/>
        <v>0.8438224037619922</v>
      </c>
      <c r="G42" s="63">
        <f t="shared" si="2"/>
        <v>78.88888888888889</v>
      </c>
      <c r="H42" s="64">
        <v>174</v>
      </c>
      <c r="I42" s="61">
        <f t="shared" si="8"/>
        <v>0.775908595956886</v>
      </c>
      <c r="L42" s="67"/>
      <c r="M42" s="68"/>
      <c r="N42" s="1"/>
    </row>
    <row r="43" spans="1:14" ht="12.75">
      <c r="A43" s="63">
        <f t="shared" si="0"/>
        <v>22.77777777777778</v>
      </c>
      <c r="B43" s="64">
        <f t="shared" si="5"/>
        <v>73</v>
      </c>
      <c r="C43" s="61">
        <f t="shared" si="6"/>
        <v>0.9230292676516417</v>
      </c>
      <c r="D43" s="63">
        <f t="shared" si="1"/>
        <v>51.11111111111111</v>
      </c>
      <c r="E43" s="64">
        <v>124</v>
      </c>
      <c r="F43" s="61">
        <f t="shared" si="7"/>
        <v>0.8423766854558227</v>
      </c>
      <c r="G43" s="63">
        <f t="shared" si="2"/>
        <v>79.44444444444444</v>
      </c>
      <c r="H43" s="64">
        <v>175</v>
      </c>
      <c r="I43" s="61">
        <f t="shared" si="8"/>
        <v>0.7746860573211275</v>
      </c>
      <c r="L43" s="67"/>
      <c r="M43" s="68"/>
      <c r="N43" s="1"/>
    </row>
    <row r="44" spans="1:14" ht="12.75">
      <c r="A44" s="63">
        <f t="shared" si="0"/>
        <v>23.333333333333336</v>
      </c>
      <c r="B44" s="64">
        <f t="shared" si="5"/>
        <v>74</v>
      </c>
      <c r="C44" s="61">
        <f t="shared" si="6"/>
        <v>0.9212996795772669</v>
      </c>
      <c r="D44" s="63">
        <f t="shared" si="1"/>
        <v>51.66666666666667</v>
      </c>
      <c r="E44" s="64">
        <v>125</v>
      </c>
      <c r="F44" s="61">
        <f t="shared" si="7"/>
        <v>0.8409359125660628</v>
      </c>
      <c r="G44" s="63">
        <f t="shared" si="2"/>
        <v>80</v>
      </c>
      <c r="H44" s="64">
        <v>176</v>
      </c>
      <c r="I44" s="61">
        <f t="shared" si="8"/>
        <v>0.7734673651422908</v>
      </c>
      <c r="L44" s="67"/>
      <c r="M44" s="68"/>
      <c r="N44" s="1"/>
    </row>
    <row r="45" spans="1:14" ht="12.75">
      <c r="A45" s="63">
        <f t="shared" si="0"/>
        <v>23.88888888888889</v>
      </c>
      <c r="B45" s="64">
        <f t="shared" si="5"/>
        <v>75</v>
      </c>
      <c r="C45" s="61">
        <f t="shared" si="6"/>
        <v>0.9195765612433837</v>
      </c>
      <c r="D45" s="63">
        <f t="shared" si="1"/>
        <v>52.22222222222222</v>
      </c>
      <c r="E45" s="64">
        <v>126</v>
      </c>
      <c r="F45" s="61">
        <f t="shared" si="7"/>
        <v>0.839500059760616</v>
      </c>
      <c r="G45" s="63">
        <f t="shared" si="2"/>
        <v>80.55555555555556</v>
      </c>
      <c r="H45" s="64">
        <v>177</v>
      </c>
      <c r="I45" s="61">
        <f t="shared" si="8"/>
        <v>0.7722525012958047</v>
      </c>
      <c r="L45" s="67"/>
      <c r="M45" s="68"/>
      <c r="N45" s="1"/>
    </row>
    <row r="46" spans="1:14" ht="12.75">
      <c r="A46" s="63">
        <f t="shared" si="0"/>
        <v>24.444444444444446</v>
      </c>
      <c r="B46" s="64">
        <f t="shared" si="5"/>
        <v>76</v>
      </c>
      <c r="C46" s="61">
        <f t="shared" si="6"/>
        <v>0.9178598764164504</v>
      </c>
      <c r="D46" s="63">
        <f t="shared" si="1"/>
        <v>52.77777777777778</v>
      </c>
      <c r="E46" s="64">
        <v>127</v>
      </c>
      <c r="F46" s="61">
        <f t="shared" si="7"/>
        <v>0.838069101880103</v>
      </c>
      <c r="G46" s="63">
        <f t="shared" si="2"/>
        <v>81.11111111111111</v>
      </c>
      <c r="H46" s="64">
        <v>178</v>
      </c>
      <c r="I46" s="61">
        <f t="shared" si="8"/>
        <v>0.7710414477707905</v>
      </c>
      <c r="L46" s="67"/>
      <c r="M46" s="68"/>
      <c r="N46" s="1"/>
    </row>
    <row r="47" spans="1:14" ht="12.75">
      <c r="A47" s="63">
        <f t="shared" si="0"/>
        <v>25</v>
      </c>
      <c r="B47" s="64">
        <f t="shared" si="5"/>
        <v>77</v>
      </c>
      <c r="C47" s="61">
        <f t="shared" si="6"/>
        <v>0.9161495891329867</v>
      </c>
      <c r="D47" s="63">
        <f t="shared" si="1"/>
        <v>53.33333333333333</v>
      </c>
      <c r="E47" s="64">
        <v>128</v>
      </c>
      <c r="F47" s="61">
        <f t="shared" si="7"/>
        <v>0.836643013936393</v>
      </c>
      <c r="G47" s="63">
        <f t="shared" si="2"/>
        <v>81.66666666666666</v>
      </c>
      <c r="H47" s="64">
        <v>179</v>
      </c>
      <c r="I47" s="61">
        <f t="shared" si="8"/>
        <v>0.7698341866691719</v>
      </c>
      <c r="L47" s="67"/>
      <c r="M47" s="69"/>
      <c r="N47" s="1"/>
    </row>
    <row r="48" spans="1:14" ht="12.75">
      <c r="A48" s="63">
        <f t="shared" si="0"/>
        <v>25.555555555555554</v>
      </c>
      <c r="B48" s="64">
        <f t="shared" si="5"/>
        <v>78</v>
      </c>
      <c r="C48" s="61">
        <f t="shared" si="6"/>
        <v>0.9144456636970633</v>
      </c>
      <c r="D48" s="63">
        <f t="shared" si="1"/>
        <v>53.88888888888889</v>
      </c>
      <c r="E48" s="64">
        <v>129</v>
      </c>
      <c r="F48" s="61">
        <f t="shared" si="7"/>
        <v>0.8352217711111488</v>
      </c>
      <c r="G48" s="63">
        <f t="shared" si="2"/>
        <v>82.22222222222221</v>
      </c>
      <c r="H48" s="64">
        <v>180</v>
      </c>
      <c r="I48" s="61">
        <f t="shared" si="8"/>
        <v>0.7686307002047931</v>
      </c>
      <c r="L48" s="67"/>
      <c r="M48" s="68"/>
      <c r="N48" s="1"/>
    </row>
    <row r="49" spans="1:14" ht="12.75">
      <c r="A49" s="63">
        <f t="shared" si="0"/>
        <v>26.11111111111111</v>
      </c>
      <c r="B49" s="64">
        <f t="shared" si="5"/>
        <v>79</v>
      </c>
      <c r="C49" s="61">
        <f t="shared" si="6"/>
        <v>0.9127480646778177</v>
      </c>
      <c r="D49" s="63">
        <f t="shared" si="1"/>
        <v>54.44444444444444</v>
      </c>
      <c r="E49" s="64">
        <v>130</v>
      </c>
      <c r="F49" s="61">
        <f t="shared" si="7"/>
        <v>0.833805348754388</v>
      </c>
      <c r="G49" s="63">
        <f t="shared" si="2"/>
        <v>82.77777777777779</v>
      </c>
      <c r="H49" s="64">
        <v>181</v>
      </c>
      <c r="I49" s="61">
        <f t="shared" si="8"/>
        <v>0.7674309707025457</v>
      </c>
      <c r="L49" s="67"/>
      <c r="M49" s="68"/>
      <c r="N49" s="1"/>
    </row>
    <row r="50" spans="1:14" ht="12.75">
      <c r="A50" s="63">
        <f t="shared" si="0"/>
        <v>26.666666666666664</v>
      </c>
      <c r="B50" s="64">
        <f t="shared" si="5"/>
        <v>80</v>
      </c>
      <c r="C50" s="61">
        <f t="shared" si="6"/>
        <v>0.9110567569069986</v>
      </c>
      <c r="D50" s="63">
        <f t="shared" si="1"/>
        <v>55</v>
      </c>
      <c r="E50" s="64">
        <v>131</v>
      </c>
      <c r="F50" s="61">
        <f t="shared" si="7"/>
        <v>0.8323937223830565</v>
      </c>
      <c r="G50" s="63">
        <f t="shared" si="2"/>
        <v>83.33333333333334</v>
      </c>
      <c r="H50" s="64">
        <v>182</v>
      </c>
      <c r="I50" s="61">
        <f t="shared" si="8"/>
        <v>0.7662349805975033</v>
      </c>
      <c r="L50" s="67"/>
      <c r="M50" s="68"/>
      <c r="N50" s="1"/>
    </row>
    <row r="51" spans="1:14" ht="12.75">
      <c r="A51" s="63">
        <f t="shared" si="0"/>
        <v>27.22222222222222</v>
      </c>
      <c r="B51" s="64">
        <f t="shared" si="5"/>
        <v>81</v>
      </c>
      <c r="C51" s="61">
        <f t="shared" si="6"/>
        <v>0.9093717054765383</v>
      </c>
      <c r="D51" s="63">
        <f t="shared" si="1"/>
        <v>55.55555555555556</v>
      </c>
      <c r="E51" s="64">
        <v>132</v>
      </c>
      <c r="F51" s="61">
        <f t="shared" si="7"/>
        <v>0.8309868676796187</v>
      </c>
      <c r="G51" s="63">
        <f t="shared" si="2"/>
        <v>83.88888888888889</v>
      </c>
      <c r="H51" s="64">
        <v>183</v>
      </c>
      <c r="I51" s="61">
        <f t="shared" si="8"/>
        <v>0.7650427124340641</v>
      </c>
      <c r="L51" s="67"/>
      <c r="M51" s="68"/>
      <c r="N51" s="1"/>
    </row>
    <row r="52" spans="1:14" ht="12.75">
      <c r="A52" s="63">
        <f t="shared" si="0"/>
        <v>27.77777777777778</v>
      </c>
      <c r="B52" s="64">
        <f t="shared" si="5"/>
        <v>82</v>
      </c>
      <c r="C52" s="61">
        <f t="shared" si="6"/>
        <v>0.9076928757361493</v>
      </c>
      <c r="D52" s="63">
        <f t="shared" si="1"/>
        <v>56.11111111111111</v>
      </c>
      <c r="E52" s="64">
        <v>133</v>
      </c>
      <c r="F52" s="61">
        <f t="shared" si="7"/>
        <v>0.829584760490661</v>
      </c>
      <c r="G52" s="63">
        <f t="shared" si="2"/>
        <v>84.44444444444444</v>
      </c>
      <c r="H52" s="64">
        <v>184</v>
      </c>
      <c r="I52" s="61">
        <f t="shared" si="8"/>
        <v>0.7638541488651016</v>
      </c>
      <c r="L52" s="67"/>
      <c r="M52" s="68"/>
      <c r="N52" s="1"/>
    </row>
    <row r="53" spans="1:14" ht="12.75">
      <c r="A53" s="1"/>
      <c r="B53" s="1"/>
      <c r="C53" s="70"/>
      <c r="F53" s="67"/>
      <c r="I53" s="67"/>
      <c r="L53" s="67"/>
      <c r="N53" s="1"/>
    </row>
    <row r="55" ht="12.75">
      <c r="F55" s="67" t="s">
        <v>61</v>
      </c>
    </row>
  </sheetData>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2:J31"/>
  <sheetViews>
    <sheetView workbookViewId="0" topLeftCell="A1">
      <selection activeCell="D22" sqref="D22"/>
    </sheetView>
  </sheetViews>
  <sheetFormatPr defaultColWidth="11.57421875" defaultRowHeight="12.75"/>
  <sheetData>
    <row r="2" ht="12.75">
      <c r="A2" s="67" t="s">
        <v>62</v>
      </c>
    </row>
    <row r="4" ht="12.75">
      <c r="A4" s="67" t="s">
        <v>63</v>
      </c>
    </row>
    <row r="6" spans="1:9" ht="12.75">
      <c r="A6" s="67" t="s">
        <v>64</v>
      </c>
      <c r="B6" s="67"/>
      <c r="C6" s="67"/>
      <c r="D6" s="67"/>
      <c r="E6" s="67"/>
      <c r="F6" s="67"/>
      <c r="G6" s="67"/>
      <c r="H6" s="67"/>
      <c r="I6" s="67"/>
    </row>
    <row r="7" spans="1:9" ht="12.75">
      <c r="A7" s="67" t="s">
        <v>65</v>
      </c>
      <c r="B7" s="67" t="s">
        <v>66</v>
      </c>
      <c r="C7" s="67"/>
      <c r="D7" s="67"/>
      <c r="E7" s="67"/>
      <c r="F7" s="67"/>
      <c r="G7" s="67"/>
      <c r="H7" s="67"/>
      <c r="I7" s="67"/>
    </row>
    <row r="8" spans="1:9" ht="12.75">
      <c r="A8" s="67"/>
      <c r="B8" s="67" t="s">
        <v>67</v>
      </c>
      <c r="C8" s="67"/>
      <c r="D8" s="67"/>
      <c r="E8" s="67"/>
      <c r="F8" s="67"/>
      <c r="G8" s="67"/>
      <c r="H8" s="67"/>
      <c r="I8" s="67"/>
    </row>
    <row r="9" spans="1:9" ht="12.75">
      <c r="A9" s="67"/>
      <c r="B9" s="71" t="s">
        <v>68</v>
      </c>
      <c r="C9" s="67"/>
      <c r="D9" s="67"/>
      <c r="E9" s="67"/>
      <c r="F9" s="67"/>
      <c r="G9" s="67"/>
      <c r="H9" s="67"/>
      <c r="I9" s="67"/>
    </row>
    <row r="10" spans="1:9" ht="12.75">
      <c r="A10" s="67"/>
      <c r="B10" s="67" t="s">
        <v>69</v>
      </c>
      <c r="C10" s="67"/>
      <c r="D10" s="67"/>
      <c r="E10" s="67"/>
      <c r="F10" s="67"/>
      <c r="G10" s="67"/>
      <c r="H10" s="67"/>
      <c r="I10" s="67"/>
    </row>
    <row r="11" spans="1:9" ht="12.75">
      <c r="A11" s="67"/>
      <c r="B11" s="67"/>
      <c r="C11" s="67"/>
      <c r="D11" s="67"/>
      <c r="E11" s="67"/>
      <c r="F11" s="67"/>
      <c r="G11" s="67"/>
      <c r="H11" s="67"/>
      <c r="I11" s="67"/>
    </row>
    <row r="12" spans="1:9" ht="12.75">
      <c r="A12" s="67" t="s">
        <v>70</v>
      </c>
      <c r="B12" s="67"/>
      <c r="C12" s="67"/>
      <c r="D12" s="67"/>
      <c r="E12" s="67"/>
      <c r="F12" s="67"/>
      <c r="G12" s="67"/>
      <c r="H12" s="67"/>
      <c r="I12" s="67"/>
    </row>
    <row r="13" spans="1:9" ht="12.75">
      <c r="A13" s="67" t="s">
        <v>65</v>
      </c>
      <c r="B13" s="71" t="s">
        <v>71</v>
      </c>
      <c r="C13" s="67"/>
      <c r="D13" s="67"/>
      <c r="E13" s="67"/>
      <c r="F13" s="67"/>
      <c r="G13" s="67"/>
      <c r="H13" s="67"/>
      <c r="I13" s="67"/>
    </row>
    <row r="14" spans="1:9" ht="12.75">
      <c r="A14" s="67"/>
      <c r="B14" s="67" t="s">
        <v>72</v>
      </c>
      <c r="C14" s="67"/>
      <c r="D14" s="67"/>
      <c r="E14" s="67"/>
      <c r="F14" s="67"/>
      <c r="G14" s="67"/>
      <c r="H14" s="67"/>
      <c r="I14" s="67"/>
    </row>
    <row r="15" spans="1:9" ht="12.75">
      <c r="A15" s="67"/>
      <c r="B15" s="67" t="s">
        <v>73</v>
      </c>
      <c r="C15" s="67"/>
      <c r="D15" s="67"/>
      <c r="E15" s="67"/>
      <c r="F15" s="67"/>
      <c r="G15" s="67"/>
      <c r="H15" s="67"/>
      <c r="I15" s="67"/>
    </row>
    <row r="16" spans="1:9" ht="12.75">
      <c r="A16" s="67"/>
      <c r="B16" s="67" t="s">
        <v>74</v>
      </c>
      <c r="C16" s="67"/>
      <c r="D16" s="67"/>
      <c r="E16" s="67"/>
      <c r="F16" s="67"/>
      <c r="G16" s="67"/>
      <c r="H16" s="67"/>
      <c r="I16" s="67"/>
    </row>
    <row r="17" spans="1:9" ht="12.75">
      <c r="A17" s="67"/>
      <c r="B17" s="67" t="s">
        <v>75</v>
      </c>
      <c r="C17" s="67"/>
      <c r="D17" s="67"/>
      <c r="E17" s="67"/>
      <c r="F17" s="67"/>
      <c r="G17" s="67"/>
      <c r="H17" s="67"/>
      <c r="I17" s="67"/>
    </row>
    <row r="18" spans="1:9" ht="12.75">
      <c r="A18" s="67"/>
      <c r="B18" s="67" t="s">
        <v>76</v>
      </c>
      <c r="C18" s="67"/>
      <c r="D18" s="67"/>
      <c r="E18" s="67"/>
      <c r="F18" s="67"/>
      <c r="G18" s="67"/>
      <c r="H18" s="67"/>
      <c r="I18" s="67"/>
    </row>
    <row r="19" spans="1:9" ht="12.75">
      <c r="A19" s="67"/>
      <c r="B19" s="67"/>
      <c r="C19" s="67"/>
      <c r="D19" s="67"/>
      <c r="E19" s="67"/>
      <c r="F19" s="67"/>
      <c r="G19" s="67"/>
      <c r="H19" s="67"/>
      <c r="I19" s="67"/>
    </row>
    <row r="20" spans="1:9" ht="12.75">
      <c r="A20" s="67"/>
      <c r="B20" s="67"/>
      <c r="C20" s="67"/>
      <c r="D20" s="67"/>
      <c r="E20" s="67"/>
      <c r="F20" s="67"/>
      <c r="G20" s="67"/>
      <c r="H20" s="67"/>
      <c r="I20" s="67"/>
    </row>
    <row r="21" spans="1:9" ht="12.75">
      <c r="A21" s="67"/>
      <c r="B21" s="67"/>
      <c r="C21" s="67"/>
      <c r="D21" s="67"/>
      <c r="E21" s="67"/>
      <c r="F21" s="67"/>
      <c r="G21" s="67"/>
      <c r="H21" s="67"/>
      <c r="I21" s="67"/>
    </row>
    <row r="23" spans="1:10" ht="12.75">
      <c r="A23" s="72" t="s">
        <v>77</v>
      </c>
      <c r="B23" s="73"/>
      <c r="C23" s="73"/>
      <c r="D23" s="73"/>
      <c r="E23" s="73"/>
      <c r="F23" s="73"/>
      <c r="G23" s="73"/>
      <c r="H23" s="74"/>
      <c r="I23" s="74"/>
      <c r="J23" s="74"/>
    </row>
    <row r="24" spans="1:10" ht="12.75">
      <c r="A24" s="75" t="s">
        <v>78</v>
      </c>
      <c r="B24" s="73"/>
      <c r="C24" s="73"/>
      <c r="D24" s="73"/>
      <c r="E24" s="73"/>
      <c r="F24" s="73"/>
      <c r="G24" s="73"/>
      <c r="H24" s="74"/>
      <c r="I24" s="74"/>
      <c r="J24" s="74"/>
    </row>
    <row r="25" spans="1:10" ht="12.75">
      <c r="A25" s="75" t="s">
        <v>79</v>
      </c>
      <c r="B25" s="73"/>
      <c r="C25" s="73"/>
      <c r="D25" s="73"/>
      <c r="E25" s="73"/>
      <c r="F25" s="73"/>
      <c r="G25" s="73"/>
      <c r="H25" s="74"/>
      <c r="I25" s="74"/>
      <c r="J25" s="74"/>
    </row>
    <row r="26" spans="1:10" ht="12.75">
      <c r="A26" s="75" t="s">
        <v>80</v>
      </c>
      <c r="B26" s="73"/>
      <c r="C26" s="73"/>
      <c r="D26" s="73"/>
      <c r="E26" s="73"/>
      <c r="F26" s="73"/>
      <c r="G26" s="73"/>
      <c r="H26" s="74"/>
      <c r="I26" s="74"/>
      <c r="J26" s="74"/>
    </row>
    <row r="27" spans="1:10" ht="12.75">
      <c r="A27" s="75" t="s">
        <v>81</v>
      </c>
      <c r="B27" s="73"/>
      <c r="C27" s="73"/>
      <c r="D27" s="73"/>
      <c r="E27" s="73"/>
      <c r="F27" s="73"/>
      <c r="G27" s="73"/>
      <c r="H27" s="74"/>
      <c r="I27" s="74"/>
      <c r="J27" s="74"/>
    </row>
    <row r="28" spans="1:10" ht="12.75">
      <c r="A28" s="75" t="s">
        <v>82</v>
      </c>
      <c r="B28" s="73"/>
      <c r="C28" s="73"/>
      <c r="D28" s="73"/>
      <c r="E28" s="73"/>
      <c r="F28" s="73"/>
      <c r="G28" s="73"/>
      <c r="H28" s="74"/>
      <c r="I28" s="74"/>
      <c r="J28" s="74"/>
    </row>
    <row r="29" spans="1:10" ht="12.75">
      <c r="A29" s="75" t="s">
        <v>147</v>
      </c>
      <c r="B29" s="73"/>
      <c r="C29" s="73"/>
      <c r="D29" s="73"/>
      <c r="E29" s="73"/>
      <c r="F29" s="73"/>
      <c r="G29" s="73"/>
      <c r="H29" s="74"/>
      <c r="I29" s="74"/>
      <c r="J29" s="74"/>
    </row>
    <row r="30" spans="1:10" ht="12.75">
      <c r="A30" s="76" t="s">
        <v>83</v>
      </c>
      <c r="B30" s="73"/>
      <c r="C30" s="73"/>
      <c r="D30" s="73"/>
      <c r="E30" s="73"/>
      <c r="F30" s="73"/>
      <c r="G30" s="73"/>
      <c r="H30" s="74"/>
      <c r="I30" s="74"/>
      <c r="J30" s="74"/>
    </row>
    <row r="31" spans="1:10" ht="12.75">
      <c r="A31" s="76"/>
      <c r="B31" s="73"/>
      <c r="C31" s="73"/>
      <c r="D31" s="73"/>
      <c r="E31" s="73"/>
      <c r="F31" s="73"/>
      <c r="G31" s="73"/>
      <c r="H31" s="74"/>
      <c r="I31" s="74"/>
      <c r="J31" s="74"/>
    </row>
  </sheetData>
  <sheetProtection sheet="1" objects="1" scenario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79"/>
  <sheetViews>
    <sheetView workbookViewId="0" topLeftCell="A61">
      <selection activeCell="A76" sqref="A76"/>
    </sheetView>
  </sheetViews>
  <sheetFormatPr defaultColWidth="9.140625" defaultRowHeight="12.75"/>
  <cols>
    <col min="1" max="1" width="9.140625" style="67" customWidth="1"/>
    <col min="6" max="6" width="10.140625" style="0" bestFit="1" customWidth="1"/>
  </cols>
  <sheetData>
    <row r="1" ht="12.75">
      <c r="A1" s="67" t="s">
        <v>84</v>
      </c>
    </row>
    <row r="2" ht="12.75">
      <c r="A2" s="67" t="s">
        <v>85</v>
      </c>
    </row>
    <row r="5" ht="12.75">
      <c r="A5" s="67" t="s">
        <v>86</v>
      </c>
    </row>
    <row r="6" ht="12.75">
      <c r="A6" s="67" t="s">
        <v>87</v>
      </c>
    </row>
    <row r="7" ht="12.75">
      <c r="A7" s="67" t="s">
        <v>88</v>
      </c>
    </row>
    <row r="8" ht="12.75">
      <c r="A8" s="67" t="s">
        <v>89</v>
      </c>
    </row>
    <row r="9" ht="12.75">
      <c r="A9" s="67" t="s">
        <v>90</v>
      </c>
    </row>
    <row r="10" ht="12.75">
      <c r="A10" s="67" t="s">
        <v>91</v>
      </c>
    </row>
    <row r="11" ht="12.75">
      <c r="A11" s="67" t="s">
        <v>92</v>
      </c>
    </row>
    <row r="12" ht="12.75">
      <c r="A12" s="67" t="s">
        <v>93</v>
      </c>
    </row>
    <row r="13" ht="12.75">
      <c r="A13" s="67" t="s">
        <v>94</v>
      </c>
    </row>
    <row r="16" ht="12.75">
      <c r="A16" s="67" t="s">
        <v>95</v>
      </c>
    </row>
    <row r="19" ht="12.75">
      <c r="A19" s="67" t="s">
        <v>96</v>
      </c>
    </row>
    <row r="20" ht="12.75">
      <c r="A20" s="67" t="s">
        <v>97</v>
      </c>
    </row>
    <row r="22" ht="12.75">
      <c r="A22" s="67" t="s">
        <v>98</v>
      </c>
    </row>
    <row r="23" ht="12.75">
      <c r="A23" s="67" t="s">
        <v>99</v>
      </c>
    </row>
    <row r="25" spans="1:20" ht="12.75" customHeight="1">
      <c r="A25" s="82" t="s">
        <v>100</v>
      </c>
      <c r="B25" s="82"/>
      <c r="C25" s="82"/>
      <c r="D25" s="82"/>
      <c r="E25" s="82"/>
      <c r="F25" s="82"/>
      <c r="G25" s="82"/>
      <c r="H25" s="82"/>
      <c r="I25" s="82"/>
      <c r="J25" s="82"/>
      <c r="K25" s="82"/>
      <c r="L25" s="82"/>
      <c r="M25" s="82"/>
      <c r="N25" s="82"/>
      <c r="O25" s="82"/>
      <c r="P25" s="82"/>
      <c r="Q25" s="82"/>
      <c r="R25" s="82"/>
      <c r="S25" s="82"/>
      <c r="T25" s="82"/>
    </row>
    <row r="26" ht="12.75">
      <c r="A26" s="67" t="s">
        <v>101</v>
      </c>
    </row>
    <row r="28" ht="12.75">
      <c r="A28" s="67" t="s">
        <v>102</v>
      </c>
    </row>
    <row r="29" ht="12.75">
      <c r="A29" s="67" t="s">
        <v>103</v>
      </c>
    </row>
    <row r="30" ht="12.75">
      <c r="A30" s="67" t="s">
        <v>104</v>
      </c>
    </row>
    <row r="31" ht="12.75">
      <c r="A31" s="67" t="s">
        <v>105</v>
      </c>
    </row>
    <row r="33" ht="12.75">
      <c r="A33" s="67" t="s">
        <v>106</v>
      </c>
    </row>
    <row r="34" ht="12.75">
      <c r="A34" s="67" t="s">
        <v>107</v>
      </c>
    </row>
    <row r="36" ht="12.75">
      <c r="A36" s="67" t="s">
        <v>108</v>
      </c>
    </row>
    <row r="37" ht="12.75">
      <c r="A37" s="67" t="s">
        <v>109</v>
      </c>
    </row>
    <row r="38" ht="12.75">
      <c r="A38" s="67" t="s">
        <v>110</v>
      </c>
    </row>
    <row r="39" ht="12.75">
      <c r="A39" s="67" t="s">
        <v>111</v>
      </c>
    </row>
    <row r="40" ht="12.75">
      <c r="A40" s="67" t="s">
        <v>112</v>
      </c>
    </row>
    <row r="42" ht="12.75">
      <c r="A42" s="67" t="s">
        <v>113</v>
      </c>
    </row>
    <row r="43" ht="12.75">
      <c r="A43" s="67" t="s">
        <v>114</v>
      </c>
    </row>
    <row r="44" ht="12.75">
      <c r="A44" s="67" t="s">
        <v>115</v>
      </c>
    </row>
    <row r="45" ht="12.75">
      <c r="A45" s="67" t="s">
        <v>116</v>
      </c>
    </row>
    <row r="47" ht="12.75">
      <c r="A47" s="67" t="s">
        <v>117</v>
      </c>
    </row>
    <row r="48" spans="1:20" ht="12.75" customHeight="1">
      <c r="A48" s="83" t="s">
        <v>118</v>
      </c>
      <c r="B48" s="83"/>
      <c r="C48" s="83"/>
      <c r="D48" s="83"/>
      <c r="E48" s="83"/>
      <c r="F48" s="83"/>
      <c r="G48" s="83"/>
      <c r="H48" s="83"/>
      <c r="I48" s="83"/>
      <c r="J48" s="83"/>
      <c r="K48" s="83"/>
      <c r="L48" s="83"/>
      <c r="M48" s="83"/>
      <c r="N48" s="83"/>
      <c r="O48" s="83"/>
      <c r="P48" s="83"/>
      <c r="Q48" s="83"/>
      <c r="R48" s="83"/>
      <c r="S48" s="83"/>
      <c r="T48" s="83"/>
    </row>
    <row r="49" ht="12.75">
      <c r="A49" t="s">
        <v>119</v>
      </c>
    </row>
    <row r="50" ht="12.75">
      <c r="A50" t="s">
        <v>120</v>
      </c>
    </row>
    <row r="51" ht="12.75">
      <c r="A51" s="67" t="s">
        <v>121</v>
      </c>
    </row>
    <row r="52" ht="12.75">
      <c r="A52" s="77" t="s">
        <v>122</v>
      </c>
    </row>
    <row r="54" ht="12.75">
      <c r="A54" s="67" t="s">
        <v>123</v>
      </c>
    </row>
    <row r="55" ht="12.75">
      <c r="A55" s="67" t="s">
        <v>124</v>
      </c>
    </row>
    <row r="56" ht="12.75">
      <c r="A56" s="77" t="s">
        <v>122</v>
      </c>
    </row>
    <row r="58" ht="12.75">
      <c r="A58" s="67" t="s">
        <v>125</v>
      </c>
    </row>
    <row r="59" ht="12.75">
      <c r="A59" s="67" t="s">
        <v>126</v>
      </c>
    </row>
    <row r="60" ht="12.75">
      <c r="A60" s="67" t="s">
        <v>127</v>
      </c>
    </row>
    <row r="62" ht="12.75">
      <c r="A62" s="67" t="s">
        <v>128</v>
      </c>
    </row>
    <row r="63" ht="12.75">
      <c r="A63" s="67" t="s">
        <v>129</v>
      </c>
    </row>
    <row r="65" ht="12.75">
      <c r="A65" s="67" t="s">
        <v>130</v>
      </c>
    </row>
    <row r="66" ht="12.75">
      <c r="A66" s="67" t="s">
        <v>131</v>
      </c>
    </row>
    <row r="68" ht="12.75">
      <c r="A68" s="67" t="s">
        <v>132</v>
      </c>
    </row>
    <row r="69" ht="12.75">
      <c r="A69" s="67" t="s">
        <v>133</v>
      </c>
    </row>
    <row r="70" ht="12.75">
      <c r="A70" s="67" t="s">
        <v>134</v>
      </c>
    </row>
    <row r="71" ht="12.75">
      <c r="A71" s="67" t="s">
        <v>135</v>
      </c>
    </row>
    <row r="72" ht="12.75">
      <c r="A72" s="67" t="s">
        <v>136</v>
      </c>
    </row>
    <row r="74" spans="1:3" ht="12.75">
      <c r="A74" s="67" t="s">
        <v>139</v>
      </c>
      <c r="C74" t="s">
        <v>137</v>
      </c>
    </row>
    <row r="75" ht="12.75">
      <c r="A75" s="67" t="s">
        <v>138</v>
      </c>
    </row>
    <row r="76" ht="12.75">
      <c r="A76" s="67" t="s">
        <v>146</v>
      </c>
    </row>
    <row r="78" ht="12.75">
      <c r="A78" s="67" t="s">
        <v>144</v>
      </c>
    </row>
    <row r="79" spans="1:6" ht="12.75">
      <c r="A79" s="67" t="s">
        <v>145</v>
      </c>
      <c r="F79" s="79">
        <v>39782</v>
      </c>
    </row>
  </sheetData>
  <mergeCells count="2">
    <mergeCell ref="A25:T25"/>
    <mergeCell ref="A48:T48"/>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Campbell</cp:lastModifiedBy>
  <dcterms:created xsi:type="dcterms:W3CDTF">2008-11-30T17:23:39Z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